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505627F4-9AAF-465B-AC8E-1EFAA76919BC}" xr6:coauthVersionLast="47" xr6:coauthVersionMax="47" xr10:uidLastSave="{00000000-0000-0000-0000-000000000000}"/>
  <workbookProtection lockStructure="1"/>
  <bookViews>
    <workbookView xWindow="1020" yWindow="765" windowWidth="24060" windowHeight="14325" tabRatio="714" xr2:uid="{00000000-000D-0000-FFFF-FFFF00000000}"/>
  </bookViews>
  <sheets>
    <sheet name="01.尿素SCRシステム" sheetId="8" r:id="rId1"/>
    <sheet name="02.電気加熱スクリード" sheetId="9" r:id="rId2"/>
    <sheet name="03.ハイブリッドバックホウ" sheetId="10" r:id="rId3"/>
    <sheet name="04.バッテリー式チェンソー" sheetId="11" r:id="rId4"/>
    <sheet name="05.BTTコーン" sheetId="22" r:id="rId5"/>
    <sheet name="06.プラダン" sheetId="23" r:id="rId6"/>
    <sheet name="07.中温化アスファルト" sheetId="25" r:id="rId7"/>
    <sheet name="08.バイオ燃料(B5)" sheetId="12" r:id="rId8"/>
    <sheet name="09.ソーラー式パネル" sheetId="13" r:id="rId9"/>
    <sheet name="10.ソーラーパネル式監視カメラ" sheetId="15" r:id="rId10"/>
    <sheet name="11.ソーラーシステムハウス" sheetId="14" r:id="rId11"/>
    <sheet name="12.MCバックホウ" sheetId="16" r:id="rId12"/>
    <sheet name="13.LiDARスキャナ" sheetId="17" r:id="rId13"/>
    <sheet name="14.テレマティクス" sheetId="18" r:id="rId14"/>
    <sheet name="15.遠隔臨場" sheetId="19" r:id="rId15"/>
    <sheet name="16.電動自転車" sheetId="20" r:id="rId16"/>
    <sheet name="17.自転車発電" sheetId="21" r:id="rId17"/>
    <sheet name="18.ビックタンク" sheetId="26" r:id="rId18"/>
    <sheet name="19.電力プラン" sheetId="24" r:id="rId19"/>
  </sheets>
  <definedNames>
    <definedName name="_xlnm.Print_Area" localSheetId="0">'01.尿素SCRシステム'!$A$1:$G$24</definedName>
    <definedName name="_xlnm.Print_Area" localSheetId="1">'02.電気加熱スクリード'!$A$1:$G$24</definedName>
    <definedName name="_xlnm.Print_Area" localSheetId="2">'03.ハイブリッドバックホウ'!$A$1:$G$24</definedName>
    <definedName name="_xlnm.Print_Area" localSheetId="3">'04.バッテリー式チェンソー'!$A$1:$G$25</definedName>
    <definedName name="_xlnm.Print_Area" localSheetId="4">'05.BTTコーン'!$A$1:$G$24</definedName>
    <definedName name="_xlnm.Print_Area" localSheetId="5">'06.プラダン'!$A$1:$G$23</definedName>
    <definedName name="_xlnm.Print_Area" localSheetId="6">'07.中温化アスファルト'!$A$1:$G$28</definedName>
    <definedName name="_xlnm.Print_Area" localSheetId="7">'08.バイオ燃料(B5)'!$A$1:$G$23</definedName>
    <definedName name="_xlnm.Print_Area" localSheetId="8">'09.ソーラー式パネル'!$A$1:$G$24</definedName>
    <definedName name="_xlnm.Print_Area" localSheetId="9">'10.ソーラーパネル式監視カメラ'!$A$1:$G$24</definedName>
    <definedName name="_xlnm.Print_Area" localSheetId="10">'11.ソーラーシステムハウス'!$A$1:$G$24</definedName>
    <definedName name="_xlnm.Print_Area" localSheetId="11">'12.MCバックホウ'!$A$1:$G$28</definedName>
    <definedName name="_xlnm.Print_Area" localSheetId="12">'13.LiDARスキャナ'!$A$1:$G$24</definedName>
    <definedName name="_xlnm.Print_Area" localSheetId="13">'14.テレマティクス'!$A$1:$G$23</definedName>
    <definedName name="_xlnm.Print_Area" localSheetId="14">'15.遠隔臨場'!$A$1:$G$25</definedName>
    <definedName name="_xlnm.Print_Area" localSheetId="15">'16.電動自転車'!$A$1:$G$26</definedName>
    <definedName name="_xlnm.Print_Area" localSheetId="16">'17.自転車発電'!$A$1:$G$25</definedName>
    <definedName name="_xlnm.Print_Area" localSheetId="17">'18.ビックタンク'!$A$1:$G$31</definedName>
    <definedName name="_xlnm.Print_Area" localSheetId="18">'19.電力プラン'!$A$1:$G$23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9" l="1"/>
  <c r="E15" i="18"/>
  <c r="E11" i="11"/>
  <c r="E16" i="26" l="1"/>
  <c r="E13" i="26"/>
  <c r="E22" i="26"/>
  <c r="E14" i="24"/>
  <c r="E13" i="24"/>
  <c r="E19" i="25"/>
  <c r="E17" i="25"/>
  <c r="E16" i="25"/>
  <c r="E15" i="21"/>
  <c r="E14" i="22"/>
  <c r="E15" i="22"/>
  <c r="E13" i="23"/>
  <c r="E15" i="23" s="1"/>
  <c r="E17" i="23" s="1"/>
  <c r="E8" i="12"/>
  <c r="E15" i="12" s="1"/>
  <c r="E16" i="12" s="1"/>
  <c r="E21" i="26" l="1"/>
  <c r="E23" i="26" s="1"/>
  <c r="E25" i="26" s="1"/>
  <c r="E17" i="26"/>
  <c r="E15" i="24"/>
  <c r="E17" i="24" s="1"/>
  <c r="E20" i="25"/>
  <c r="E22" i="25" s="1"/>
  <c r="E17" i="21"/>
  <c r="E19" i="21" s="1"/>
  <c r="E16" i="22"/>
  <c r="E18" i="22" s="1"/>
  <c r="E14" i="12"/>
  <c r="E18" i="12"/>
  <c r="E9" i="20"/>
  <c r="E15" i="16" l="1"/>
  <c r="E19" i="16" s="1"/>
  <c r="E14" i="16"/>
  <c r="E18" i="16" s="1"/>
  <c r="E17" i="20"/>
  <c r="E16" i="20"/>
  <c r="E16" i="19"/>
  <c r="E15" i="19"/>
  <c r="E17" i="18"/>
  <c r="E15" i="17"/>
  <c r="E14" i="17"/>
  <c r="E14" i="14"/>
  <c r="E15" i="15"/>
  <c r="E14" i="15"/>
  <c r="E16" i="15" s="1"/>
  <c r="E18" i="15" s="1"/>
  <c r="E15" i="14"/>
  <c r="E15" i="13"/>
  <c r="E14" i="13"/>
  <c r="E16" i="11"/>
  <c r="E15" i="10"/>
  <c r="E14" i="10"/>
  <c r="E15" i="9"/>
  <c r="E14" i="9"/>
  <c r="E15" i="8"/>
  <c r="E14" i="8"/>
  <c r="E17" i="19" l="1"/>
  <c r="E19" i="19" s="1"/>
  <c r="E16" i="14"/>
  <c r="E18" i="14" s="1"/>
  <c r="E16" i="9"/>
  <c r="E18" i="9" s="1"/>
  <c r="E18" i="20"/>
  <c r="E20" i="20" s="1"/>
  <c r="E16" i="17"/>
  <c r="E18" i="17" s="1"/>
  <c r="E16" i="16"/>
  <c r="E20" i="16"/>
  <c r="E22" i="16" s="1"/>
  <c r="E16" i="13"/>
  <c r="E18" i="13" s="1"/>
  <c r="E15" i="11"/>
  <c r="E17" i="11" s="1"/>
  <c r="E19" i="11" s="1"/>
  <c r="E16" i="10"/>
  <c r="E18" i="10" s="1"/>
  <c r="E16" i="8"/>
  <c r="E18" i="8" s="1"/>
</calcChain>
</file>

<file path=xl/sharedStrings.xml><?xml version="1.0" encoding="utf-8"?>
<sst xmlns="http://schemas.openxmlformats.org/spreadsheetml/2006/main" count="674" uniqueCount="214">
  <si>
    <t>稼働台数</t>
    <rPh sb="0" eb="4">
      <t>カドウダイスウ</t>
    </rPh>
    <phoneticPr fontId="1"/>
  </si>
  <si>
    <t>稼働日数</t>
    <rPh sb="0" eb="4">
      <t>カドウニッスウ</t>
    </rPh>
    <phoneticPr fontId="1"/>
  </si>
  <si>
    <t>削減される燃料使用量</t>
    <rPh sb="0" eb="2">
      <t>サクゲン</t>
    </rPh>
    <rPh sb="5" eb="10">
      <t>ネンリョウシヨウリョウ</t>
    </rPh>
    <phoneticPr fontId="1"/>
  </si>
  <si>
    <t>L</t>
    <phoneticPr fontId="1"/>
  </si>
  <si>
    <t>台</t>
    <rPh sb="0" eb="1">
      <t>ダイ</t>
    </rPh>
    <phoneticPr fontId="1"/>
  </si>
  <si>
    <t>使用重機</t>
    <rPh sb="0" eb="4">
      <t>シヨウジュウキ</t>
    </rPh>
    <phoneticPr fontId="1"/>
  </si>
  <si>
    <t>L/日</t>
    <rPh sb="2" eb="3">
      <t>ニチ</t>
    </rPh>
    <phoneticPr fontId="1"/>
  </si>
  <si>
    <t>％</t>
    <phoneticPr fontId="1"/>
  </si>
  <si>
    <t>カタログ値</t>
    <phoneticPr fontId="1"/>
  </si>
  <si>
    <t>算定・報告・公表制度における算定方法・排出係数一覧（環境省）</t>
    <phoneticPr fontId="1"/>
  </si>
  <si>
    <t>導入前の燃料使用量</t>
    <rPh sb="0" eb="3">
      <t>ドウニュウマエ</t>
    </rPh>
    <rPh sb="4" eb="9">
      <t>ネンリョウシヨウリョウ</t>
    </rPh>
    <phoneticPr fontId="1"/>
  </si>
  <si>
    <t>導入後の燃料使用量</t>
    <rPh sb="0" eb="3">
      <t>ドウニュウゴ</t>
    </rPh>
    <rPh sb="4" eb="9">
      <t>ネンリョウシヨウリョウ</t>
    </rPh>
    <phoneticPr fontId="1"/>
  </si>
  <si>
    <t>■係数の出典</t>
    <rPh sb="1" eb="3">
      <t>ケイスウ</t>
    </rPh>
    <rPh sb="4" eb="6">
      <t>シュッテン</t>
    </rPh>
    <phoneticPr fontId="1"/>
  </si>
  <si>
    <t>燃料低減率</t>
    <rPh sb="0" eb="2">
      <t>ネンリョウ</t>
    </rPh>
    <rPh sb="2" eb="4">
      <t>テイゲン</t>
    </rPh>
    <rPh sb="4" eb="5">
      <t>リツ</t>
    </rPh>
    <phoneticPr fontId="1"/>
  </si>
  <si>
    <t>単　位</t>
    <rPh sb="0" eb="1">
      <t>タン</t>
    </rPh>
    <rPh sb="2" eb="3">
      <t>クライ</t>
    </rPh>
    <phoneticPr fontId="1"/>
  </si>
  <si>
    <t>係　数</t>
    <rPh sb="0" eb="1">
      <t>カカリ</t>
    </rPh>
    <rPh sb="2" eb="3">
      <t>スウ</t>
    </rPh>
    <phoneticPr fontId="1"/>
  </si>
  <si>
    <r>
      <t>バックホウ（0.5m</t>
    </r>
    <r>
      <rPr>
        <vertAlign val="superscript"/>
        <sz val="11"/>
        <color theme="1"/>
        <rFont val="HG丸ｺﾞｼｯｸM-PRO"/>
        <family val="3"/>
        <charset val="128"/>
      </rPr>
      <t>3</t>
    </r>
    <r>
      <rPr>
        <sz val="11"/>
        <color theme="1"/>
        <rFont val="HG丸ｺﾞｼｯｸM-PRO"/>
        <family val="3"/>
        <charset val="128"/>
      </rPr>
      <t>級1台）従来平均燃料消費量</t>
    </r>
    <phoneticPr fontId="1"/>
  </si>
  <si>
    <t>電気加熱スクリード仕様アスファルトフィニッシャの使用</t>
    <phoneticPr fontId="1"/>
  </si>
  <si>
    <t>尿素SCRシステムを搭載したバックホウの使用</t>
    <phoneticPr fontId="1"/>
  </si>
  <si>
    <t>日（8h/日）</t>
    <rPh sb="0" eb="1">
      <t>ニチ</t>
    </rPh>
    <rPh sb="5" eb="6">
      <t>ニチ</t>
    </rPh>
    <phoneticPr fontId="1"/>
  </si>
  <si>
    <t>kg/日</t>
    <rPh sb="3" eb="4">
      <t>ニチ</t>
    </rPh>
    <phoneticPr fontId="1"/>
  </si>
  <si>
    <t>LPG使用量</t>
    <rPh sb="3" eb="6">
      <t>シヨウリョウ</t>
    </rPh>
    <phoneticPr fontId="1"/>
  </si>
  <si>
    <t>導入後LPG使用量</t>
    <rPh sb="0" eb="3">
      <t>ドウニュウゴ</t>
    </rPh>
    <rPh sb="6" eb="9">
      <t>シヨウリョウ</t>
    </rPh>
    <phoneticPr fontId="1"/>
  </si>
  <si>
    <t>注1</t>
    <rPh sb="0" eb="1">
      <t>チュウ</t>
    </rPh>
    <phoneticPr fontId="1"/>
  </si>
  <si>
    <t>注2</t>
    <rPh sb="0" eb="1">
      <t>チュウ</t>
    </rPh>
    <phoneticPr fontId="1"/>
  </si>
  <si>
    <t>注1:</t>
    <rPh sb="0" eb="1">
      <t>チュウ</t>
    </rPh>
    <phoneticPr fontId="1"/>
  </si>
  <si>
    <t>注2:</t>
    <rPh sb="0" eb="1">
      <t>チュウ</t>
    </rPh>
    <phoneticPr fontId="1"/>
  </si>
  <si>
    <t>注3</t>
    <rPh sb="0" eb="1">
      <t>チュウ</t>
    </rPh>
    <phoneticPr fontId="1"/>
  </si>
  <si>
    <t>注3:</t>
    <rPh sb="0" eb="1">
      <t>チュウ</t>
    </rPh>
    <phoneticPr fontId="1"/>
  </si>
  <si>
    <t>ハイブリットバックホウの使用</t>
    <phoneticPr fontId="1"/>
  </si>
  <si>
    <t>L/h</t>
    <phoneticPr fontId="1"/>
  </si>
  <si>
    <t>ハイブリッドバックホウ
（ZH200）燃料使用量</t>
    <rPh sb="19" eb="21">
      <t>ネンリョウ</t>
    </rPh>
    <rPh sb="21" eb="24">
      <t>シヨウリョウ</t>
    </rPh>
    <phoneticPr fontId="1"/>
  </si>
  <si>
    <t>標準機（ZX200）燃料使用量</t>
    <rPh sb="0" eb="3">
      <t>ヒョウジュンキ</t>
    </rPh>
    <rPh sb="10" eb="12">
      <t>ネンリョウ</t>
    </rPh>
    <rPh sb="12" eb="15">
      <t>シヨウリョウ</t>
    </rPh>
    <phoneticPr fontId="1"/>
  </si>
  <si>
    <t>kg/日</t>
    <phoneticPr fontId="1"/>
  </si>
  <si>
    <t>kg</t>
    <phoneticPr fontId="1"/>
  </si>
  <si>
    <t>実績値</t>
    <rPh sb="0" eb="3">
      <t>ジッセキチ</t>
    </rPh>
    <phoneticPr fontId="1"/>
  </si>
  <si>
    <t>バッテリー式チェンソーの使用</t>
    <phoneticPr fontId="1"/>
  </si>
  <si>
    <t>バイオ燃料(B5)の使用</t>
    <phoneticPr fontId="1"/>
  </si>
  <si>
    <t>伐木作業時間</t>
    <rPh sb="0" eb="2">
      <t>バツボク</t>
    </rPh>
    <rPh sb="2" eb="6">
      <t>サギョウジカン</t>
    </rPh>
    <phoneticPr fontId="1"/>
  </si>
  <si>
    <t>h</t>
    <phoneticPr fontId="1"/>
  </si>
  <si>
    <t>入力値（任意で設定可能）</t>
    <rPh sb="0" eb="3">
      <t>ニュウリョクチ</t>
    </rPh>
    <rPh sb="4" eb="6">
      <t>ニンイ</t>
    </rPh>
    <rPh sb="7" eb="9">
      <t>セッテイ</t>
    </rPh>
    <rPh sb="9" eb="11">
      <t>カノウ</t>
    </rPh>
    <phoneticPr fontId="1"/>
  </si>
  <si>
    <t>バイオ燃料のBDF相当量</t>
    <rPh sb="3" eb="5">
      <t>ネンリョウ</t>
    </rPh>
    <rPh sb="9" eb="12">
      <t>ソウトウリョウ</t>
    </rPh>
    <phoneticPr fontId="1"/>
  </si>
  <si>
    <t>燃料消費量</t>
    <rPh sb="0" eb="5">
      <t>ネンリョウショウヒリョウ</t>
    </rPh>
    <phoneticPr fontId="1"/>
  </si>
  <si>
    <t>燃料の納入証明書</t>
    <rPh sb="0" eb="1">
      <t>ネンリョウ</t>
    </rPh>
    <rPh sb="2" eb="7">
      <t>ノウニュウショウメイショ</t>
    </rPh>
    <phoneticPr fontId="1"/>
  </si>
  <si>
    <t>ソーラー式のマルチデジタルパネルを使用</t>
    <phoneticPr fontId="1"/>
  </si>
  <si>
    <t>導入前（発電機）の燃料使用量</t>
    <rPh sb="0" eb="3">
      <t>ドウニュウマエ</t>
    </rPh>
    <rPh sb="4" eb="7">
      <t>ハツデンキ</t>
    </rPh>
    <rPh sb="9" eb="14">
      <t>ネンリョウシヨウリョウ</t>
    </rPh>
    <phoneticPr fontId="1"/>
  </si>
  <si>
    <t>導入後（ソーラー式）の
燃料使用量</t>
    <rPh sb="0" eb="2">
      <t>ドウニュウ</t>
    </rPh>
    <rPh sb="2" eb="3">
      <t>ゴ</t>
    </rPh>
    <rPh sb="8" eb="9">
      <t>シキ</t>
    </rPh>
    <rPh sb="12" eb="17">
      <t>ネンリョウシヨウリョウ</t>
    </rPh>
    <phoneticPr fontId="1"/>
  </si>
  <si>
    <t>発電機の燃料使用量</t>
    <rPh sb="0" eb="3">
      <t>ハツデンキ</t>
    </rPh>
    <rPh sb="4" eb="6">
      <t>ネンリョウ</t>
    </rPh>
    <rPh sb="6" eb="9">
      <t>シヨウリョウ</t>
    </rPh>
    <phoneticPr fontId="1"/>
  </si>
  <si>
    <t>ソーラー式の燃料使用量</t>
    <rPh sb="4" eb="5">
      <t>シキ</t>
    </rPh>
    <rPh sb="6" eb="8">
      <t>ネンリョウ</t>
    </rPh>
    <rPh sb="8" eb="11">
      <t>シヨウリョウ</t>
    </rPh>
    <phoneticPr fontId="1"/>
  </si>
  <si>
    <t>メーカーデータより</t>
    <phoneticPr fontId="1"/>
  </si>
  <si>
    <t>ソーラーパネル設置による現場監視カメラの導入</t>
    <phoneticPr fontId="1"/>
  </si>
  <si>
    <t>日（24h）</t>
    <rPh sb="0" eb="1">
      <t>ニチ</t>
    </rPh>
    <phoneticPr fontId="1"/>
  </si>
  <si>
    <t>監視カメラのため、24時間稼働</t>
    <rPh sb="0" eb="2">
      <t>カンシ</t>
    </rPh>
    <rPh sb="11" eb="13">
      <t>ジカン</t>
    </rPh>
    <rPh sb="13" eb="15">
      <t>カドウ</t>
    </rPh>
    <phoneticPr fontId="1"/>
  </si>
  <si>
    <t>10kVA発電機50％負荷燃料消費量</t>
    <phoneticPr fontId="1"/>
  </si>
  <si>
    <t>導入後（ソーラーシステムハウス）の燃料使用量</t>
    <rPh sb="0" eb="2">
      <t>ドウニュウ</t>
    </rPh>
    <rPh sb="2" eb="3">
      <t>ゴ</t>
    </rPh>
    <rPh sb="17" eb="22">
      <t>ネンリョウシヨウリョウ</t>
    </rPh>
    <phoneticPr fontId="1"/>
  </si>
  <si>
    <t>ソーラーシステムハウスの使用</t>
    <phoneticPr fontId="1"/>
  </si>
  <si>
    <t>ICT施工としてMCバックホウを導入</t>
    <phoneticPr fontId="1"/>
  </si>
  <si>
    <t>導入前の稼働時間</t>
    <rPh sb="0" eb="3">
      <t>ドウニュウマエ</t>
    </rPh>
    <rPh sb="4" eb="8">
      <t>カドウジカン</t>
    </rPh>
    <phoneticPr fontId="1"/>
  </si>
  <si>
    <t>導入後の稼働時間</t>
    <rPh sb="0" eb="3">
      <t>ドウニュウゴ</t>
    </rPh>
    <rPh sb="4" eb="8">
      <t>カドウジカン</t>
    </rPh>
    <phoneticPr fontId="1"/>
  </si>
  <si>
    <t>短縮された工期</t>
    <rPh sb="0" eb="2">
      <t>タンシュク</t>
    </rPh>
    <rPh sb="5" eb="7">
      <t>コウキ</t>
    </rPh>
    <phoneticPr fontId="1"/>
  </si>
  <si>
    <t>標準機（ZX200-5B）
燃料使用量</t>
    <rPh sb="0" eb="3">
      <t>ヒョウジュンキ</t>
    </rPh>
    <rPh sb="14" eb="16">
      <t>ネンリョウ</t>
    </rPh>
    <rPh sb="16" eb="19">
      <t>シヨウリョウ</t>
    </rPh>
    <phoneticPr fontId="1"/>
  </si>
  <si>
    <t>MCバックホウ使用による
作業効率向上</t>
    <rPh sb="7" eb="9">
      <t>シヨウ</t>
    </rPh>
    <rPh sb="13" eb="19">
      <t>サギョウコウリツコウジョウ</t>
    </rPh>
    <phoneticPr fontId="1"/>
  </si>
  <si>
    <t>実績値</t>
    <rPh sb="0" eb="2">
      <t>ジッセキチ</t>
    </rPh>
    <phoneticPr fontId="1"/>
  </si>
  <si>
    <t>セメント・骨材・プラント・集積積込・自走式破砕機での計（実績値）</t>
    <phoneticPr fontId="1"/>
  </si>
  <si>
    <t>打設工事の仮定値</t>
    <rPh sb="0" eb="2">
      <t>ダセツ</t>
    </rPh>
    <rPh sb="2" eb="4">
      <t>コウジ</t>
    </rPh>
    <rPh sb="5" eb="7">
      <t>カテイ</t>
    </rPh>
    <rPh sb="7" eb="8">
      <t>アタイ</t>
    </rPh>
    <phoneticPr fontId="1"/>
  </si>
  <si>
    <t>打設工事の実績値</t>
    <rPh sb="0" eb="2">
      <t>ダセツ</t>
    </rPh>
    <rPh sb="2" eb="4">
      <t>コウジ</t>
    </rPh>
    <rPh sb="5" eb="8">
      <t>ジッセキチ</t>
    </rPh>
    <phoneticPr fontId="1"/>
  </si>
  <si>
    <t>-</t>
    <phoneticPr fontId="1"/>
  </si>
  <si>
    <r>
      <t>1m</t>
    </r>
    <r>
      <rPr>
        <vertAlign val="superscript"/>
        <sz val="14"/>
        <color theme="1"/>
        <rFont val="HG丸ｺﾞｼｯｸM-PRO"/>
        <family val="3"/>
        <charset val="128"/>
      </rPr>
      <t>3</t>
    </r>
    <r>
      <rPr>
        <sz val="14"/>
        <color theme="1"/>
        <rFont val="HG丸ｺﾞｼｯｸM-PRO"/>
        <family val="3"/>
        <charset val="128"/>
      </rPr>
      <t>当たりの打設工事</t>
    </r>
    <rPh sb="3" eb="4">
      <t>ア</t>
    </rPh>
    <rPh sb="7" eb="9">
      <t>ダセツ</t>
    </rPh>
    <rPh sb="9" eb="11">
      <t>コウジ</t>
    </rPh>
    <phoneticPr fontId="1"/>
  </si>
  <si>
    <t>LiDARスキャナの活用</t>
    <phoneticPr fontId="1"/>
  </si>
  <si>
    <r>
      <t>m</t>
    </r>
    <r>
      <rPr>
        <vertAlign val="superscript"/>
        <sz val="14"/>
        <color theme="1"/>
        <rFont val="HG丸ｺﾞｼｯｸM-PRO"/>
        <family val="3"/>
        <charset val="128"/>
      </rPr>
      <t>3</t>
    </r>
    <phoneticPr fontId="1"/>
  </si>
  <si>
    <t>テレマティクスの活用</t>
    <phoneticPr fontId="1"/>
  </si>
  <si>
    <t>導入後の燃料使用量</t>
    <rPh sb="0" eb="2">
      <t>ドウニュウ</t>
    </rPh>
    <rPh sb="2" eb="3">
      <t>ゴ</t>
    </rPh>
    <rPh sb="4" eb="9">
      <t>ネンリョウシヨウリョウ</t>
    </rPh>
    <phoneticPr fontId="1"/>
  </si>
  <si>
    <t>使用車両の燃費</t>
    <rPh sb="0" eb="4">
      <t>シヨウシャリョウ</t>
    </rPh>
    <rPh sb="5" eb="7">
      <t>ネンピ</t>
    </rPh>
    <phoneticPr fontId="1"/>
  </si>
  <si>
    <t>導入前後の燃料使用量は不明</t>
    <rPh sb="0" eb="4">
      <t>ドウニュウゼンゴ</t>
    </rPh>
    <rPh sb="5" eb="10">
      <t>ネンリョウシヨウリョウ</t>
    </rPh>
    <rPh sb="11" eb="13">
      <t>フメイ</t>
    </rPh>
    <phoneticPr fontId="1"/>
  </si>
  <si>
    <t>車両台数</t>
    <rPh sb="0" eb="4">
      <t>シャリョウダイスウ</t>
    </rPh>
    <phoneticPr fontId="1"/>
  </si>
  <si>
    <t>移動総距離</t>
    <rPh sb="0" eb="5">
      <t>イドウソウキョリ</t>
    </rPh>
    <phoneticPr fontId="1"/>
  </si>
  <si>
    <t>km</t>
    <phoneticPr fontId="1"/>
  </si>
  <si>
    <t>遠隔臨場の実施で移動車両の使用燃料削減</t>
    <phoneticPr fontId="1"/>
  </si>
  <si>
    <t>km/L</t>
    <phoneticPr fontId="1"/>
  </si>
  <si>
    <t>現場内の移動手段を電動自転車に乗替え</t>
    <phoneticPr fontId="1"/>
  </si>
  <si>
    <t>電動自転車の燃費</t>
    <rPh sb="0" eb="5">
      <t>デンドウジテンシャ</t>
    </rPh>
    <rPh sb="6" eb="8">
      <t>ネンピ</t>
    </rPh>
    <phoneticPr fontId="1"/>
  </si>
  <si>
    <t>自動車移動時の燃費</t>
    <rPh sb="0" eb="3">
      <t>ジドウシャ</t>
    </rPh>
    <rPh sb="3" eb="5">
      <t>イドウ</t>
    </rPh>
    <rPh sb="5" eb="6">
      <t>トキ</t>
    </rPh>
    <rPh sb="7" eb="9">
      <t>ネンピ</t>
    </rPh>
    <phoneticPr fontId="1"/>
  </si>
  <si>
    <r>
      <t>CO</t>
    </r>
    <r>
      <rPr>
        <vertAlign val="subscript"/>
        <sz val="18"/>
        <color theme="1"/>
        <rFont val="HG丸ｺﾞｼｯｸM-PRO"/>
        <family val="3"/>
        <charset val="128"/>
      </rPr>
      <t>2</t>
    </r>
    <r>
      <rPr>
        <sz val="18"/>
        <color theme="1"/>
        <rFont val="HG丸ｺﾞｼｯｸM-PRO"/>
        <family val="3"/>
        <charset val="128"/>
      </rPr>
      <t>排出量試算シート</t>
    </r>
    <rPh sb="3" eb="6">
      <t>ハイシュツリョウ</t>
    </rPh>
    <rPh sb="6" eb="8">
      <t>シサン</t>
    </rPh>
    <phoneticPr fontId="1"/>
  </si>
  <si>
    <r>
      <t>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排出量係数（軽油）</t>
    </r>
    <rPh sb="3" eb="8">
      <t>ハイシュツリョウケイスウ</t>
    </rPh>
    <rPh sb="9" eb="11">
      <t>ケイユ</t>
    </rPh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</si>
  <si>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/L</t>
    </r>
    <phoneticPr fontId="1"/>
  </si>
  <si>
    <r>
      <t>kg-CO</t>
    </r>
    <r>
      <rPr>
        <vertAlign val="subscript"/>
        <sz val="18"/>
        <color theme="1"/>
        <rFont val="HG丸ｺﾞｼｯｸM-PRO"/>
        <family val="3"/>
        <charset val="128"/>
      </rPr>
      <t>2</t>
    </r>
    <phoneticPr fontId="1"/>
  </si>
  <si>
    <r>
      <t>CO</t>
    </r>
    <r>
      <rPr>
        <vertAlign val="subscript"/>
        <sz val="18"/>
        <color theme="1"/>
        <rFont val="HG丸ｺﾞｼｯｸM-PRO"/>
        <family val="3"/>
        <charset val="128"/>
      </rPr>
      <t>2</t>
    </r>
    <r>
      <rPr>
        <sz val="18"/>
        <color theme="1"/>
        <rFont val="HG丸ｺﾞｼｯｸM-PRO"/>
        <family val="3"/>
        <charset val="128"/>
      </rPr>
      <t>排出削減量：</t>
    </r>
    <rPh sb="3" eb="5">
      <t>ハイシュツ</t>
    </rPh>
    <rPh sb="5" eb="8">
      <t>サクゲンリョウ</t>
    </rPh>
    <phoneticPr fontId="1"/>
  </si>
  <si>
    <r>
      <t>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排出量係数（LPG）</t>
    </r>
    <rPh sb="3" eb="8">
      <t>ハイシュツリョウケイスウ</t>
    </rPh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</si>
  <si>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/kWh</t>
    </r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</si>
  <si>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phoneticPr fontId="1"/>
  </si>
  <si>
    <r>
      <t>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排出量係数（GZ2700T）</t>
    </r>
    <rPh sb="3" eb="8">
      <t>ハイシュツリョウケイスウ</t>
    </rPh>
    <phoneticPr fontId="1"/>
  </si>
  <si>
    <r>
      <t>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排出量係数（バッテリー式）</t>
    </r>
    <rPh sb="3" eb="8">
      <t>ハイシュツリョウケイスウ</t>
    </rPh>
    <rPh sb="14" eb="15">
      <t>シキ</t>
    </rPh>
    <phoneticPr fontId="1"/>
  </si>
  <si>
    <r>
      <t>導入前（エンジン式）の
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3">
      <t>ドウニュウマエ</t>
    </rPh>
    <rPh sb="8" eb="9">
      <t>シキ</t>
    </rPh>
    <rPh sb="15" eb="18">
      <t>ハイシュツリョウ</t>
    </rPh>
    <phoneticPr fontId="1"/>
  </si>
  <si>
    <r>
      <t>導入後（バッテリー式）の
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2">
      <t>ドウニュウ</t>
    </rPh>
    <rPh sb="2" eb="3">
      <t>ゴ</t>
    </rPh>
    <rPh sb="9" eb="10">
      <t>シキ</t>
    </rPh>
    <rPh sb="16" eb="19">
      <t>ハイシュツリョウ</t>
    </rPh>
    <phoneticPr fontId="1"/>
  </si>
  <si>
    <r>
      <t>削減されるCO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2">
      <t>サクゲン</t>
    </rPh>
    <rPh sb="8" eb="11">
      <t>ハイシュツリョウ</t>
    </rPh>
    <phoneticPr fontId="1"/>
  </si>
  <si>
    <r>
      <t>導入前（通常軽油）
のCO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3">
      <t>ドウニュウマエ</t>
    </rPh>
    <rPh sb="4" eb="8">
      <t>ツウジョウケイユ</t>
    </rPh>
    <rPh sb="14" eb="17">
      <t>ハイシュツリョウ</t>
    </rPh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</si>
  <si>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/m</t>
    </r>
    <r>
      <rPr>
        <vertAlign val="superscript"/>
        <sz val="14"/>
        <color theme="1"/>
        <rFont val="HG丸ｺﾞｼｯｸM-PRO"/>
        <family val="3"/>
        <charset val="128"/>
      </rPr>
      <t>3</t>
    </r>
    <phoneticPr fontId="1"/>
  </si>
  <si>
    <r>
      <t>kg-CO</t>
    </r>
    <r>
      <rPr>
        <vertAlign val="subscript"/>
        <sz val="18"/>
        <color theme="1"/>
        <rFont val="HG丸ｺﾞｼｯｸM-PRO"/>
        <family val="3"/>
        <charset val="128"/>
      </rPr>
      <t>2</t>
    </r>
    <r>
      <rPr>
        <sz val="18"/>
        <color theme="1"/>
        <rFont val="HG丸ｺﾞｼｯｸM-PRO"/>
        <family val="3"/>
        <charset val="128"/>
      </rPr>
      <t>/m</t>
    </r>
    <r>
      <rPr>
        <vertAlign val="superscript"/>
        <sz val="18"/>
        <color theme="1"/>
        <rFont val="HG丸ｺﾞｼｯｸM-PRO"/>
        <family val="3"/>
        <charset val="128"/>
      </rPr>
      <t>3</t>
    </r>
    <phoneticPr fontId="1"/>
  </si>
  <si>
    <r>
      <t>コンクリート打設工事の作業
に伴うCO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6" eb="8">
      <t>ダセツ</t>
    </rPh>
    <rPh sb="8" eb="10">
      <t>コウジ</t>
    </rPh>
    <rPh sb="11" eb="13">
      <t>サギョウ</t>
    </rPh>
    <rPh sb="15" eb="16">
      <t>トモナ</t>
    </rPh>
    <rPh sb="20" eb="23">
      <t>ハイシュツリョウ</t>
    </rPh>
    <phoneticPr fontId="1"/>
  </si>
  <si>
    <r>
      <t>導入前のCO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3">
      <t>ドウニュウマエ</t>
    </rPh>
    <rPh sb="7" eb="9">
      <t>ハイシュツ</t>
    </rPh>
    <rPh sb="9" eb="10">
      <t>リョウ</t>
    </rPh>
    <phoneticPr fontId="1"/>
  </si>
  <si>
    <r>
      <t>導入後のCO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2">
      <t>ドウニュウ</t>
    </rPh>
    <rPh sb="2" eb="3">
      <t>ゴ</t>
    </rPh>
    <rPh sb="7" eb="9">
      <t>ハイシュツ</t>
    </rPh>
    <rPh sb="9" eb="10">
      <t>リョウ</t>
    </rPh>
    <phoneticPr fontId="1"/>
  </si>
  <si>
    <r>
      <t>削減されるCO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2">
      <t>サクゲン</t>
    </rPh>
    <rPh sb="8" eb="10">
      <t>ハイシュツ</t>
    </rPh>
    <rPh sb="10" eb="11">
      <t>リョウ</t>
    </rPh>
    <phoneticPr fontId="1"/>
  </si>
  <si>
    <r>
      <t>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排出量係数（ガソリン）</t>
    </r>
    <rPh sb="3" eb="8">
      <t>ハイシュツリョウケイスウ</t>
    </rPh>
    <phoneticPr fontId="1"/>
  </si>
  <si>
    <t>棟</t>
    <rPh sb="0" eb="1">
      <t>トウ</t>
    </rPh>
    <phoneticPr fontId="1"/>
  </si>
  <si>
    <t>h/日</t>
    <rPh sb="2" eb="3">
      <t>ニチ</t>
    </rPh>
    <phoneticPr fontId="1"/>
  </si>
  <si>
    <t>65日稼働した場合の作業時間</t>
    <rPh sb="2" eb="3">
      <t>ニチ</t>
    </rPh>
    <rPh sb="3" eb="5">
      <t>カドウ</t>
    </rPh>
    <rPh sb="7" eb="9">
      <t>バアイ</t>
    </rPh>
    <rPh sb="10" eb="12">
      <t>サギョウ</t>
    </rPh>
    <rPh sb="12" eb="14">
      <t>ジカン</t>
    </rPh>
    <phoneticPr fontId="1"/>
  </si>
  <si>
    <t>臨場回数</t>
    <rPh sb="0" eb="4">
      <t>リンジョウカイスウ</t>
    </rPh>
    <phoneticPr fontId="1"/>
  </si>
  <si>
    <t>回</t>
    <rPh sb="0" eb="1">
      <t>カイ</t>
    </rPh>
    <phoneticPr fontId="1"/>
  </si>
  <si>
    <t>移動距離（往復）</t>
    <rPh sb="0" eb="2">
      <t>イドウ</t>
    </rPh>
    <rPh sb="2" eb="4">
      <t>キョリ</t>
    </rPh>
    <rPh sb="5" eb="7">
      <t>オウフク</t>
    </rPh>
    <phoneticPr fontId="1"/>
  </si>
  <si>
    <t>移動回数</t>
    <rPh sb="0" eb="2">
      <t>イドウ</t>
    </rPh>
    <rPh sb="2" eb="4">
      <t>カイスウ</t>
    </rPh>
    <phoneticPr fontId="1"/>
  </si>
  <si>
    <t>ｍ</t>
    <phoneticPr fontId="1"/>
  </si>
  <si>
    <t>L/km</t>
    <phoneticPr fontId="1"/>
  </si>
  <si>
    <t>取組事例：
①</t>
    <rPh sb="0" eb="2">
      <t>トリクミ</t>
    </rPh>
    <rPh sb="2" eb="4">
      <t>ジレイ</t>
    </rPh>
    <phoneticPr fontId="1"/>
  </si>
  <si>
    <t>取組事例：
②</t>
    <rPh sb="0" eb="2">
      <t>トリクミ</t>
    </rPh>
    <rPh sb="2" eb="4">
      <t>ジレイ</t>
    </rPh>
    <phoneticPr fontId="1"/>
  </si>
  <si>
    <t>取組事例：
③</t>
    <rPh sb="0" eb="2">
      <t>トリクミ</t>
    </rPh>
    <rPh sb="2" eb="4">
      <t>ジレイ</t>
    </rPh>
    <phoneticPr fontId="1"/>
  </si>
  <si>
    <t>取組事例：
④</t>
    <rPh sb="0" eb="2">
      <t>トリクミ</t>
    </rPh>
    <rPh sb="2" eb="4">
      <t>ジレイ</t>
    </rPh>
    <phoneticPr fontId="1"/>
  </si>
  <si>
    <t>取組事例：
⑤</t>
    <rPh sb="0" eb="2">
      <t>トリクミ</t>
    </rPh>
    <rPh sb="2" eb="4">
      <t>ジレイ</t>
    </rPh>
    <phoneticPr fontId="1"/>
  </si>
  <si>
    <t>取組事例：
⑥</t>
    <rPh sb="0" eb="2">
      <t>トリクミ</t>
    </rPh>
    <rPh sb="2" eb="4">
      <t>ジレイ</t>
    </rPh>
    <phoneticPr fontId="1"/>
  </si>
  <si>
    <t>取組事例：
⑦</t>
    <rPh sb="0" eb="2">
      <t>トリクミ</t>
    </rPh>
    <rPh sb="2" eb="4">
      <t>ジレイ</t>
    </rPh>
    <phoneticPr fontId="1"/>
  </si>
  <si>
    <t>取組事例：
⑧</t>
    <rPh sb="0" eb="2">
      <t>トリクミ</t>
    </rPh>
    <rPh sb="2" eb="4">
      <t>ジレイ</t>
    </rPh>
    <phoneticPr fontId="1"/>
  </si>
  <si>
    <t>取組事例：
⑨</t>
    <rPh sb="0" eb="2">
      <t>トリクミ</t>
    </rPh>
    <rPh sb="2" eb="4">
      <t>ジレイ</t>
    </rPh>
    <phoneticPr fontId="1"/>
  </si>
  <si>
    <t>取組事例：
⑩</t>
    <rPh sb="0" eb="2">
      <t>トリクミ</t>
    </rPh>
    <rPh sb="2" eb="4">
      <t>ジレイ</t>
    </rPh>
    <phoneticPr fontId="1"/>
  </si>
  <si>
    <t>取組事例：
⑪</t>
    <rPh sb="0" eb="2">
      <t>トリクミ</t>
    </rPh>
    <rPh sb="2" eb="4">
      <t>ジレイ</t>
    </rPh>
    <phoneticPr fontId="1"/>
  </si>
  <si>
    <t>取組事例：
⑫</t>
    <rPh sb="0" eb="2">
      <t>トリクミ</t>
    </rPh>
    <rPh sb="2" eb="4">
      <t>ジレイ</t>
    </rPh>
    <phoneticPr fontId="1"/>
  </si>
  <si>
    <t>取組事例：
⑬</t>
    <rPh sb="0" eb="2">
      <t>トリクミ</t>
    </rPh>
    <rPh sb="2" eb="4">
      <t>ジレイ</t>
    </rPh>
    <phoneticPr fontId="1"/>
  </si>
  <si>
    <t>燃料消費量</t>
    <rPh sb="0" eb="2">
      <t>ネンリョウ</t>
    </rPh>
    <rPh sb="2" eb="5">
      <t>ショウヒリョウ</t>
    </rPh>
    <phoneticPr fontId="1"/>
  </si>
  <si>
    <r>
      <t>導入後（B5混合軽油のBDF
相当量）のCO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3">
      <t>ドウニュウゴ</t>
    </rPh>
    <rPh sb="6" eb="10">
      <t>コンゴウケイユ</t>
    </rPh>
    <rPh sb="15" eb="18">
      <t>ソウトウリョウ</t>
    </rPh>
    <rPh sb="23" eb="26">
      <t>ハイシュツリョウ</t>
    </rPh>
    <phoneticPr fontId="1"/>
  </si>
  <si>
    <t>か月</t>
    <rPh sb="1" eb="2">
      <t>ゲツ</t>
    </rPh>
    <phoneticPr fontId="1"/>
  </si>
  <si>
    <t>L/月</t>
    <rPh sb="2" eb="3">
      <t>ツキ</t>
    </rPh>
    <phoneticPr fontId="1"/>
  </si>
  <si>
    <t>月当たりの燃費削減量</t>
    <rPh sb="0" eb="1">
      <t>ツキ</t>
    </rPh>
    <rPh sb="1" eb="2">
      <t>ア</t>
    </rPh>
    <rPh sb="5" eb="7">
      <t>ネンピ</t>
    </rPh>
    <rPh sb="7" eb="10">
      <t>サクゲンリョウ</t>
    </rPh>
    <phoneticPr fontId="1"/>
  </si>
  <si>
    <t>ビックタンクの発電機を使用</t>
    <rPh sb="7" eb="10">
      <t>ハツデンキ</t>
    </rPh>
    <rPh sb="11" eb="13">
      <t>シヨウ</t>
    </rPh>
    <phoneticPr fontId="1"/>
  </si>
  <si>
    <t>使用個数</t>
    <rPh sb="0" eb="2">
      <t>シヨウ</t>
    </rPh>
    <rPh sb="2" eb="4">
      <t>コスウ</t>
    </rPh>
    <phoneticPr fontId="1"/>
  </si>
  <si>
    <t>個</t>
    <rPh sb="0" eb="1">
      <t>コ</t>
    </rPh>
    <phoneticPr fontId="1"/>
  </si>
  <si>
    <t>バイオマス樹脂配合率</t>
    <rPh sb="5" eb="7">
      <t>ジュシ</t>
    </rPh>
    <rPh sb="7" eb="10">
      <t>ハイゴウリツ</t>
    </rPh>
    <phoneticPr fontId="1"/>
  </si>
  <si>
    <r>
      <t>製造時に削減されるCO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3">
      <t>セイゾウジ</t>
    </rPh>
    <rPh sb="4" eb="6">
      <t>サクゲン</t>
    </rPh>
    <rPh sb="12" eb="14">
      <t>ハイシュツ</t>
    </rPh>
    <rPh sb="14" eb="15">
      <t>リョウ</t>
    </rPh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</si>
  <si>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/kg</t>
    </r>
    <phoneticPr fontId="1"/>
  </si>
  <si>
    <t>コーンの重量</t>
    <rPh sb="4" eb="6">
      <t>ジュウリョウ</t>
    </rPh>
    <phoneticPr fontId="1"/>
  </si>
  <si>
    <t>石油由来PEの製造時排出量係数　</t>
    <rPh sb="7" eb="10">
      <t>セイゾウジ</t>
    </rPh>
    <rPh sb="10" eb="13">
      <t>ハイシュツリョウ</t>
    </rPh>
    <rPh sb="13" eb="15">
      <t>ケイスウ</t>
    </rPh>
    <phoneticPr fontId="1"/>
  </si>
  <si>
    <t>バイオマスPEの製造時排出量係数</t>
    <phoneticPr fontId="1"/>
  </si>
  <si>
    <r>
      <t>BTTコーンのCO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phoneticPr fontId="1"/>
  </si>
  <si>
    <r>
      <t>通常コーンのCO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排出量</t>
    </r>
    <rPh sb="0" eb="2">
      <t>ツウジョウ</t>
    </rPh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</si>
  <si>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phoneticPr fontId="1"/>
  </si>
  <si>
    <t>カタログ値</t>
  </si>
  <si>
    <t>バイオマス樹脂を用いたカラーコーンの使用</t>
    <rPh sb="5" eb="7">
      <t>ジュシ</t>
    </rPh>
    <rPh sb="8" eb="9">
      <t>モチ</t>
    </rPh>
    <rPh sb="18" eb="20">
      <t>シヨウ</t>
    </rPh>
    <phoneticPr fontId="1"/>
  </si>
  <si>
    <t>L/h</t>
  </si>
  <si>
    <t>照明器具の発電機の使用燃料</t>
    <rPh sb="0" eb="4">
      <t>ショウメイキグ</t>
    </rPh>
    <rPh sb="5" eb="8">
      <t>ハツデンキ</t>
    </rPh>
    <rPh sb="9" eb="11">
      <t>シヨウ</t>
    </rPh>
    <rPh sb="11" eb="13">
      <t>ネンリョウ</t>
    </rPh>
    <phoneticPr fontId="1"/>
  </si>
  <si>
    <t>算定・報告・公表制度における算定方法・排出係数一覧（環境省）</t>
  </si>
  <si>
    <t>稼働時間</t>
    <rPh sb="0" eb="2">
      <t>カドウ</t>
    </rPh>
    <rPh sb="2" eb="4">
      <t>ジカン</t>
    </rPh>
    <phoneticPr fontId="1"/>
  </si>
  <si>
    <t>樹脂製ダンボール（通称「プラダン」）の使用</t>
    <phoneticPr fontId="1"/>
  </si>
  <si>
    <t>発電時間</t>
    <rPh sb="0" eb="4">
      <t>ハツデンジカン</t>
    </rPh>
    <phoneticPr fontId="1"/>
  </si>
  <si>
    <t>導入前の電力使用量</t>
    <rPh sb="0" eb="3">
      <t>ドウニュウマエ</t>
    </rPh>
    <rPh sb="4" eb="6">
      <t>デンリョク</t>
    </rPh>
    <rPh sb="6" eb="9">
      <t>シヨウリョウ</t>
    </rPh>
    <phoneticPr fontId="1"/>
  </si>
  <si>
    <t>導入後の電力使用量</t>
    <rPh sb="0" eb="3">
      <t>ドウニュウゴ</t>
    </rPh>
    <rPh sb="4" eb="6">
      <t>デンリョク</t>
    </rPh>
    <rPh sb="6" eb="9">
      <t>シヨウリョウ</t>
    </rPh>
    <phoneticPr fontId="1"/>
  </si>
  <si>
    <t>バッテリー個数</t>
    <rPh sb="5" eb="7">
      <t>コスウ</t>
    </rPh>
    <phoneticPr fontId="1"/>
  </si>
  <si>
    <t>Wh</t>
    <phoneticPr fontId="1"/>
  </si>
  <si>
    <t>充電容量</t>
    <rPh sb="0" eb="2">
      <t>ジュウデン</t>
    </rPh>
    <rPh sb="2" eb="4">
      <t>ヨウリョウ</t>
    </rPh>
    <phoneticPr fontId="1"/>
  </si>
  <si>
    <t>基礎排出量係数</t>
    <phoneticPr fontId="1"/>
  </si>
  <si>
    <t>kWh</t>
  </si>
  <si>
    <t>kWh</t>
    <phoneticPr fontId="1"/>
  </si>
  <si>
    <t>削減される電力使用量</t>
    <rPh sb="0" eb="2">
      <t>サクゲン</t>
    </rPh>
    <rPh sb="5" eb="7">
      <t>デンリョク</t>
    </rPh>
    <rPh sb="7" eb="10">
      <t>シヨウリョウ</t>
    </rPh>
    <phoneticPr fontId="1"/>
  </si>
  <si>
    <t>自転車発電装置を活用した充電</t>
    <phoneticPr fontId="1"/>
  </si>
  <si>
    <t>バッテリーはB22/5.2LI-Ion</t>
    <phoneticPr fontId="1"/>
  </si>
  <si>
    <t>給油距離</t>
    <rPh sb="0" eb="2">
      <t>キュウユ</t>
    </rPh>
    <rPh sb="2" eb="4">
      <t>キョリ</t>
    </rPh>
    <phoneticPr fontId="1"/>
  </si>
  <si>
    <t>km（往復）</t>
    <rPh sb="3" eb="5">
      <t>オウフク</t>
    </rPh>
    <phoneticPr fontId="1"/>
  </si>
  <si>
    <t>L</t>
  </si>
  <si>
    <t>L/h</t>
    <phoneticPr fontId="1"/>
  </si>
  <si>
    <t>給油回数の差</t>
    <rPh sb="0" eb="2">
      <t>キュウユ</t>
    </rPh>
    <rPh sb="2" eb="4">
      <t>カイスウ</t>
    </rPh>
    <rPh sb="5" eb="6">
      <t>サ</t>
    </rPh>
    <phoneticPr fontId="1"/>
  </si>
  <si>
    <t>回</t>
    <rPh sb="0" eb="1">
      <t>カイ</t>
    </rPh>
    <phoneticPr fontId="1"/>
  </si>
  <si>
    <t>合材の製造量</t>
    <rPh sb="0" eb="2">
      <t>ゴウザイ</t>
    </rPh>
    <rPh sb="3" eb="6">
      <t>セイゾウリョウ</t>
    </rPh>
    <phoneticPr fontId="1"/>
  </si>
  <si>
    <t>℃</t>
    <phoneticPr fontId="1"/>
  </si>
  <si>
    <t>ｔ</t>
    <phoneticPr fontId="1"/>
  </si>
  <si>
    <t>電力の排出係数</t>
    <rPh sb="0" eb="2">
      <t>デンリョク</t>
    </rPh>
    <rPh sb="3" eb="7">
      <t>ハイシュツケイスウ</t>
    </rPh>
    <phoneticPr fontId="1"/>
  </si>
  <si>
    <t>製造時使用電力</t>
    <rPh sb="0" eb="3">
      <t>セイゾウジ</t>
    </rPh>
    <rPh sb="3" eb="7">
      <t>シヨウデンリョク</t>
    </rPh>
    <phoneticPr fontId="1"/>
  </si>
  <si>
    <t>製造時使用燃料量（A重油）</t>
    <rPh sb="0" eb="3">
      <t>セイゾウジ</t>
    </rPh>
    <rPh sb="3" eb="5">
      <t>シヨウ</t>
    </rPh>
    <rPh sb="5" eb="7">
      <t>ネンリョウ</t>
    </rPh>
    <rPh sb="7" eb="8">
      <t>リョウ</t>
    </rPh>
    <rPh sb="10" eb="12">
      <t>ジュウユ</t>
    </rPh>
    <phoneticPr fontId="1"/>
  </si>
  <si>
    <t>L/t</t>
    <phoneticPr fontId="1"/>
  </si>
  <si>
    <t>kWh/t</t>
    <phoneticPr fontId="1"/>
  </si>
  <si>
    <t>燃料低減率（10℃低減分）</t>
    <rPh sb="0" eb="2">
      <t>ネンリョウ</t>
    </rPh>
    <rPh sb="2" eb="4">
      <t>テイゲン</t>
    </rPh>
    <rPh sb="4" eb="5">
      <t>リツ</t>
    </rPh>
    <rPh sb="9" eb="11">
      <t>テイゲン</t>
    </rPh>
    <rPh sb="11" eb="12">
      <t>ブン</t>
    </rPh>
    <phoneticPr fontId="1"/>
  </si>
  <si>
    <t>削減される電力及び燃料使用量</t>
    <rPh sb="0" eb="2">
      <t>サクゲン</t>
    </rPh>
    <rPh sb="5" eb="7">
      <t>デンリョク</t>
    </rPh>
    <rPh sb="7" eb="8">
      <t>オヨ</t>
    </rPh>
    <rPh sb="9" eb="14">
      <t>ネンリョウシヨウリョウ</t>
    </rPh>
    <phoneticPr fontId="1"/>
  </si>
  <si>
    <t>A重油の排出係数</t>
    <rPh sb="1" eb="3">
      <t>ジュウユ</t>
    </rPh>
    <rPh sb="4" eb="8">
      <t>ハイシュツケイスウ</t>
    </rPh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</si>
  <si>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/L</t>
    </r>
    <phoneticPr fontId="1"/>
  </si>
  <si>
    <t>通常から低減された製造温度</t>
    <rPh sb="0" eb="2">
      <t>ツウジョウ</t>
    </rPh>
    <rPh sb="4" eb="6">
      <t>テイゲン</t>
    </rPh>
    <rPh sb="9" eb="13">
      <t>セイゾウオンド</t>
    </rPh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</si>
  <si>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/t</t>
    </r>
    <phoneticPr fontId="1"/>
  </si>
  <si>
    <t>取組事例：
⑲</t>
    <rPh sb="0" eb="2">
      <t>トリクミ</t>
    </rPh>
    <rPh sb="2" eb="4">
      <t>ジレイ</t>
    </rPh>
    <phoneticPr fontId="1"/>
  </si>
  <si>
    <t>カーボンF電力プランへの契約切り替え</t>
    <rPh sb="5" eb="7">
      <t>デンリョク</t>
    </rPh>
    <rPh sb="12" eb="14">
      <t>ケイヤク</t>
    </rPh>
    <rPh sb="14" eb="15">
      <t>キ</t>
    </rPh>
    <rPh sb="16" eb="17">
      <t>カ</t>
    </rPh>
    <phoneticPr fontId="1"/>
  </si>
  <si>
    <t>アスファルト合材出荷量</t>
    <rPh sb="6" eb="8">
      <t>ゴウザイ</t>
    </rPh>
    <rPh sb="8" eb="11">
      <t>シュッカリョウ</t>
    </rPh>
    <phoneticPr fontId="1"/>
  </si>
  <si>
    <t>t</t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</si>
  <si>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r>
      <rPr>
        <sz val="14"/>
        <color theme="1"/>
        <rFont val="HG丸ｺﾞｼｯｸM-PRO"/>
        <family val="3"/>
        <charset val="128"/>
      </rPr>
      <t>/t</t>
    </r>
    <phoneticPr fontId="1"/>
  </si>
  <si>
    <t>低炭素（中温化）アスファルト舗装の活用</t>
    <rPh sb="0" eb="3">
      <t>テイタンソ</t>
    </rPh>
    <rPh sb="4" eb="7">
      <t>チュウオンカ</t>
    </rPh>
    <rPh sb="14" eb="16">
      <t>ホソウ</t>
    </rPh>
    <rPh sb="17" eb="19">
      <t>カツヨウ</t>
    </rPh>
    <phoneticPr fontId="1"/>
  </si>
  <si>
    <t>取組事例：
⑭</t>
    <rPh sb="0" eb="2">
      <t>トリクミ</t>
    </rPh>
    <rPh sb="2" eb="4">
      <t>ジレイ</t>
    </rPh>
    <phoneticPr fontId="1"/>
  </si>
  <si>
    <t>取組事例：
⑮</t>
    <rPh sb="0" eb="2">
      <t>トリクミ</t>
    </rPh>
    <rPh sb="2" eb="4">
      <t>ジレイ</t>
    </rPh>
    <phoneticPr fontId="1"/>
  </si>
  <si>
    <t>取組事例：
⑯</t>
    <rPh sb="0" eb="2">
      <t>トリクミ</t>
    </rPh>
    <rPh sb="2" eb="4">
      <t>ジレイ</t>
    </rPh>
    <phoneticPr fontId="1"/>
  </si>
  <si>
    <t>取組事例：
⑰</t>
    <rPh sb="0" eb="2">
      <t>トリクミ</t>
    </rPh>
    <rPh sb="2" eb="4">
      <t>ジレイ</t>
    </rPh>
    <phoneticPr fontId="1"/>
  </si>
  <si>
    <t>取組事例：
⑱</t>
    <rPh sb="0" eb="2">
      <t>トリクミ</t>
    </rPh>
    <rPh sb="2" eb="4">
      <t>ジレイ</t>
    </rPh>
    <phoneticPr fontId="1"/>
  </si>
  <si>
    <t>電力使用量</t>
    <phoneticPr fontId="1"/>
  </si>
  <si>
    <t>燃料使用量</t>
    <phoneticPr fontId="1"/>
  </si>
  <si>
    <t>導入前</t>
    <rPh sb="0" eb="3">
      <t>ドウニュウマエ</t>
    </rPh>
    <phoneticPr fontId="1"/>
  </si>
  <si>
    <t>導入後</t>
    <rPh sb="0" eb="2">
      <t>ドウニュウ</t>
    </rPh>
    <rPh sb="2" eb="3">
      <t>ゴ</t>
    </rPh>
    <phoneticPr fontId="1"/>
  </si>
  <si>
    <t>　　　基礎排出量係数</t>
    <phoneticPr fontId="1"/>
  </si>
  <si>
    <t>注2:　算定・報告・公表制度における算定方法・排出係数一覧（環境省）</t>
    <rPh sb="0" eb="1">
      <t>チュウ</t>
    </rPh>
    <phoneticPr fontId="1"/>
  </si>
  <si>
    <r>
      <t>注3:　CO</t>
    </r>
    <r>
      <rPr>
        <vertAlign val="subscript"/>
        <sz val="11"/>
        <color theme="1"/>
        <rFont val="HG丸ｺﾞｼｯｸM-PRO"/>
        <family val="3"/>
        <charset val="128"/>
      </rPr>
      <t>2</t>
    </r>
    <r>
      <rPr>
        <sz val="11"/>
        <color theme="1"/>
        <rFont val="HG丸ｺﾞｼｯｸM-PRO"/>
        <family val="3"/>
        <charset val="128"/>
      </rPr>
      <t>フリー電力を使用</t>
    </r>
    <rPh sb="0" eb="1">
      <t>チュウ</t>
    </rPh>
    <phoneticPr fontId="1"/>
  </si>
  <si>
    <t>タンクローリーの燃費</t>
    <rPh sb="8" eb="10">
      <t>ネンピ</t>
    </rPh>
    <phoneticPr fontId="1"/>
  </si>
  <si>
    <t>従来電力使用の排出係数</t>
    <rPh sb="0" eb="2">
      <t>ジュウライ</t>
    </rPh>
    <rPh sb="2" eb="4">
      <t>デンリョク</t>
    </rPh>
    <rPh sb="4" eb="6">
      <t>シヨウ</t>
    </rPh>
    <rPh sb="7" eb="9">
      <t>ハイシュツ</t>
    </rPh>
    <rPh sb="9" eb="11">
      <t>ケイスウ</t>
    </rPh>
    <phoneticPr fontId="1"/>
  </si>
  <si>
    <t>カーボンF電力プラン使用の
排出係数</t>
    <rPh sb="5" eb="7">
      <t>デンリョク</t>
    </rPh>
    <rPh sb="10" eb="12">
      <t>シヨウ</t>
    </rPh>
    <rPh sb="14" eb="16">
      <t>ハイシュツ</t>
    </rPh>
    <rPh sb="16" eb="18">
      <t>ケイスウ</t>
    </rPh>
    <phoneticPr fontId="1"/>
  </si>
  <si>
    <t>導入前のCO2排出量</t>
    <rPh sb="0" eb="3">
      <t>ドウニュウマエ</t>
    </rPh>
    <rPh sb="7" eb="10">
      <t>ハイシュツリョウ</t>
    </rPh>
    <phoneticPr fontId="1"/>
  </si>
  <si>
    <t>導入後のCO2排出量</t>
    <rPh sb="0" eb="3">
      <t>ドウニュウゴ</t>
    </rPh>
    <rPh sb="7" eb="9">
      <t>ハイシュツ</t>
    </rPh>
    <rPh sb="9" eb="10">
      <t>リョウ</t>
    </rPh>
    <phoneticPr fontId="1"/>
  </si>
  <si>
    <t>削減されるCO2排出量</t>
    <rPh sb="0" eb="2">
      <t>サクゲン</t>
    </rPh>
    <rPh sb="8" eb="10">
      <t>ハイシュツ</t>
    </rPh>
    <rPh sb="10" eb="11">
      <t>リョウ</t>
    </rPh>
    <phoneticPr fontId="1"/>
  </si>
  <si>
    <t>-</t>
    <phoneticPr fontId="1"/>
  </si>
  <si>
    <t>従来発電機</t>
    <rPh sb="0" eb="2">
      <t>ジュウライ</t>
    </rPh>
    <rPh sb="2" eb="5">
      <t>ハツデンキ</t>
    </rPh>
    <phoneticPr fontId="1"/>
  </si>
  <si>
    <t>タンク容量</t>
    <phoneticPr fontId="1"/>
  </si>
  <si>
    <t>燃料消費量</t>
    <phoneticPr fontId="1"/>
  </si>
  <si>
    <t>給油回数</t>
    <phoneticPr fontId="1"/>
  </si>
  <si>
    <t>ビックタンク発電機</t>
    <rPh sb="6" eb="9">
      <t>ハツデンキ</t>
    </rPh>
    <phoneticPr fontId="1"/>
  </si>
  <si>
    <r>
      <t>kg-CO</t>
    </r>
    <r>
      <rPr>
        <vertAlign val="subscript"/>
        <sz val="14"/>
        <color theme="1"/>
        <rFont val="HG丸ｺﾞｼｯｸM-PRO"/>
        <family val="3"/>
        <charset val="128"/>
      </rPr>
      <t>2</t>
    </r>
    <phoneticPr fontId="1"/>
  </si>
  <si>
    <t>令和6年度電気事業者別排出係数（環境省）の内北海道電力株式会社の</t>
    <phoneticPr fontId="1"/>
  </si>
  <si>
    <t>注1:　令和6年度電気事業者別排出係数（環境省）の内北海道電力株式会社の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</si>
</sst>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#,##0.00_ "/>
    <numFmt numFmtId="178" formatCode="#,##0.0_ "/>
    <numFmt numFmtId="179" formatCode="0.0_);[Red]\(0.0\)"/>
    <numFmt numFmtId="180" formatCode="0.00_ "/>
    <numFmt numFmtId="181" formatCode="0_ "/>
    <numFmt numFmtId="182" formatCode="#,##0.000_ "/>
    <numFmt numFmtId="183" formatCode="0_);[Red]\(0\)"/>
    <numFmt numFmtId="184" formatCode="0.00_);[Red]\(0.00\)"/>
    <numFmt numFmtId="185" formatCode="0.0_ "/>
    <numFmt numFmtId="186" formatCode="#,##0_);[Red]\(#,##0\)"/>
    <numFmt numFmtId="187" formatCode="0.000_ 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vertAlign val="superscript"/>
      <sz val="11"/>
      <color theme="1"/>
      <name val="HG丸ｺﾞｼｯｸM-PRO"/>
      <family val="3"/>
      <charset val="128"/>
    </font>
    <font>
      <vertAlign val="superscript"/>
      <sz val="18"/>
      <color theme="1"/>
      <name val="HG丸ｺﾞｼｯｸM-PRO"/>
      <family val="3"/>
      <charset val="128"/>
    </font>
    <font>
      <vertAlign val="superscript"/>
      <sz val="14"/>
      <color theme="1"/>
      <name val="HG丸ｺﾞｼｯｸM-PRO"/>
      <family val="3"/>
      <charset val="128"/>
    </font>
    <font>
      <vertAlign val="subscript"/>
      <sz val="18"/>
      <color theme="1"/>
      <name val="HG丸ｺﾞｼｯｸM-PRO"/>
      <family val="3"/>
      <charset val="128"/>
    </font>
    <font>
      <vertAlign val="subscript"/>
      <sz val="14"/>
      <color theme="1"/>
      <name val="HG丸ｺﾞｼｯｸM-PRO"/>
      <family val="3"/>
      <charset val="128"/>
    </font>
    <font>
      <vertAlign val="subscript"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76" fontId="5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2" fillId="0" borderId="0" xfId="0" quotePrefix="1" applyFont="1" applyAlignment="1">
      <alignment vertical="center"/>
    </xf>
    <xf numFmtId="178" fontId="3" fillId="0" borderId="1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79" fontId="3" fillId="0" borderId="14" xfId="0" applyNumberFormat="1" applyFont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180" fontId="3" fillId="3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177" fontId="3" fillId="0" borderId="1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82" fontId="3" fillId="0" borderId="14" xfId="0" applyNumberFormat="1" applyFont="1" applyBorder="1" applyAlignment="1">
      <alignment vertical="center"/>
    </xf>
    <xf numFmtId="182" fontId="3" fillId="0" borderId="1" xfId="0" applyNumberFormat="1" applyFont="1" applyBorder="1" applyAlignment="1">
      <alignment vertical="center"/>
    </xf>
    <xf numFmtId="181" fontId="3" fillId="0" borderId="0" xfId="0" applyNumberFormat="1" applyFont="1"/>
    <xf numFmtId="181" fontId="3" fillId="3" borderId="1" xfId="0" applyNumberFormat="1" applyFont="1" applyFill="1" applyBorder="1" applyAlignment="1" applyProtection="1">
      <alignment vertical="center"/>
      <protection locked="0"/>
    </xf>
    <xf numFmtId="181" fontId="2" fillId="0" borderId="0" xfId="0" applyNumberFormat="1" applyFont="1"/>
    <xf numFmtId="183" fontId="3" fillId="3" borderId="1" xfId="0" applyNumberFormat="1" applyFont="1" applyFill="1" applyBorder="1" applyAlignment="1" applyProtection="1">
      <alignment vertical="center"/>
      <protection locked="0"/>
    </xf>
    <xf numFmtId="179" fontId="3" fillId="3" borderId="1" xfId="0" applyNumberFormat="1" applyFont="1" applyFill="1" applyBorder="1" applyAlignment="1" applyProtection="1">
      <alignment vertical="center"/>
      <protection locked="0"/>
    </xf>
    <xf numFmtId="184" fontId="3" fillId="3" borderId="1" xfId="0" applyNumberFormat="1" applyFont="1" applyFill="1" applyBorder="1" applyAlignment="1" applyProtection="1">
      <alignment vertical="center"/>
      <protection locked="0"/>
    </xf>
    <xf numFmtId="178" fontId="3" fillId="0" borderId="14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176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8" xfId="0" applyFont="1" applyBorder="1" applyAlignment="1">
      <alignment horizontal="right" vertical="center"/>
    </xf>
    <xf numFmtId="181" fontId="3" fillId="2" borderId="1" xfId="0" applyNumberFormat="1" applyFont="1" applyFill="1" applyBorder="1" applyAlignment="1" applyProtection="1">
      <alignment vertical="center"/>
      <protection locked="0"/>
    </xf>
    <xf numFmtId="185" fontId="3" fillId="3" borderId="1" xfId="0" applyNumberFormat="1" applyFont="1" applyFill="1" applyBorder="1" applyAlignment="1" applyProtection="1">
      <alignment vertical="center"/>
      <protection locked="0"/>
    </xf>
    <xf numFmtId="181" fontId="3" fillId="2" borderId="21" xfId="0" applyNumberFormat="1" applyFont="1" applyFill="1" applyBorder="1" applyAlignment="1" applyProtection="1">
      <alignment vertical="center"/>
      <protection locked="0"/>
    </xf>
    <xf numFmtId="186" fontId="3" fillId="2" borderId="1" xfId="0" applyNumberFormat="1" applyFont="1" applyFill="1" applyBorder="1" applyAlignment="1" applyProtection="1">
      <alignment vertical="center"/>
      <protection locked="0"/>
    </xf>
    <xf numFmtId="187" fontId="3" fillId="3" borderId="1" xfId="0" applyNumberFormat="1" applyFont="1" applyFill="1" applyBorder="1" applyAlignment="1" applyProtection="1">
      <alignment vertical="center"/>
      <protection locked="0"/>
    </xf>
    <xf numFmtId="181" fontId="3" fillId="3" borderId="21" xfId="0" applyNumberFormat="1" applyFont="1" applyFill="1" applyBorder="1" applyAlignment="1" applyProtection="1">
      <alignment vertical="center"/>
      <protection locked="0"/>
    </xf>
    <xf numFmtId="185" fontId="3" fillId="3" borderId="21" xfId="0" applyNumberFormat="1" applyFont="1" applyFill="1" applyBorder="1" applyAlignment="1" applyProtection="1">
      <alignment vertical="center"/>
      <protection locked="0"/>
    </xf>
    <xf numFmtId="185" fontId="3" fillId="3" borderId="22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77" fontId="3" fillId="0" borderId="14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tabSelected="1"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112</v>
      </c>
      <c r="C4" s="51"/>
      <c r="D4" s="52" t="s">
        <v>18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0</v>
      </c>
      <c r="C6" s="54"/>
      <c r="D6" s="54"/>
      <c r="E6" s="41">
        <v>1</v>
      </c>
      <c r="F6" s="9" t="s">
        <v>4</v>
      </c>
    </row>
    <row r="7" spans="2:7" ht="24" customHeight="1">
      <c r="B7" s="53" t="s">
        <v>1</v>
      </c>
      <c r="C7" s="54"/>
      <c r="D7" s="54"/>
      <c r="E7" s="41">
        <v>130</v>
      </c>
      <c r="F7" s="9" t="s">
        <v>19</v>
      </c>
    </row>
    <row r="8" spans="2:7" ht="24" customHeight="1">
      <c r="B8" s="4"/>
      <c r="C8" s="4"/>
      <c r="D8" s="4"/>
      <c r="E8" s="3"/>
      <c r="F8" s="3"/>
    </row>
    <row r="9" spans="2:7" ht="24" customHeight="1">
      <c r="B9" s="64" t="s">
        <v>15</v>
      </c>
      <c r="C9" s="64"/>
      <c r="D9" s="64"/>
      <c r="E9" s="64"/>
      <c r="F9" s="8" t="s">
        <v>14</v>
      </c>
    </row>
    <row r="10" spans="2:7" ht="24" customHeight="1">
      <c r="B10" s="53" t="s">
        <v>5</v>
      </c>
      <c r="C10" s="53"/>
      <c r="D10" s="53"/>
      <c r="E10" s="42">
        <v>85.3</v>
      </c>
      <c r="F10" s="10" t="s">
        <v>6</v>
      </c>
      <c r="G10" s="18" t="s">
        <v>23</v>
      </c>
    </row>
    <row r="11" spans="2:7" ht="24" customHeight="1">
      <c r="B11" s="53" t="s">
        <v>13</v>
      </c>
      <c r="C11" s="53"/>
      <c r="D11" s="53"/>
      <c r="E11" s="32">
        <v>7</v>
      </c>
      <c r="F11" s="10" t="s">
        <v>7</v>
      </c>
      <c r="G11" s="18" t="s">
        <v>24</v>
      </c>
    </row>
    <row r="12" spans="2:7" ht="24" customHeight="1">
      <c r="B12" s="53" t="s">
        <v>83</v>
      </c>
      <c r="C12" s="53"/>
      <c r="D12" s="53"/>
      <c r="E12" s="23">
        <v>2.62</v>
      </c>
      <c r="F12" s="10" t="s">
        <v>84</v>
      </c>
      <c r="G12" s="18" t="s">
        <v>27</v>
      </c>
    </row>
    <row r="13" spans="2:7" ht="24" customHeight="1">
      <c r="B13" s="3"/>
      <c r="C13" s="3"/>
      <c r="D13" s="3"/>
      <c r="E13" s="3"/>
      <c r="F13" s="3"/>
    </row>
    <row r="14" spans="2:7" ht="24" customHeight="1">
      <c r="B14" s="54" t="s">
        <v>10</v>
      </c>
      <c r="C14" s="55"/>
      <c r="D14" s="56"/>
      <c r="E14" s="11">
        <f>E6*E7*E10</f>
        <v>11089</v>
      </c>
      <c r="F14" s="10" t="s">
        <v>3</v>
      </c>
    </row>
    <row r="15" spans="2:7" ht="24" customHeight="1" thickBot="1">
      <c r="B15" s="57" t="s">
        <v>11</v>
      </c>
      <c r="C15" s="58"/>
      <c r="D15" s="59"/>
      <c r="E15" s="12">
        <f>(E6*E7*E10)*0.93</f>
        <v>10312.77</v>
      </c>
      <c r="F15" s="13" t="s">
        <v>3</v>
      </c>
    </row>
    <row r="16" spans="2:7" ht="24" customHeight="1" thickBot="1">
      <c r="B16" s="60" t="s">
        <v>2</v>
      </c>
      <c r="C16" s="61"/>
      <c r="D16" s="62"/>
      <c r="E16" s="14">
        <f>E14-E15</f>
        <v>776.22999999999956</v>
      </c>
      <c r="F16" s="15" t="s">
        <v>3</v>
      </c>
    </row>
    <row r="17" spans="2:6" ht="21" thickBot="1">
      <c r="B17" s="3"/>
      <c r="C17" s="3"/>
      <c r="D17" s="3"/>
      <c r="E17" s="3"/>
      <c r="F17" s="3"/>
    </row>
    <row r="18" spans="2:6" ht="36.75" customHeight="1" thickTop="1" thickBot="1">
      <c r="B18" s="49" t="s">
        <v>86</v>
      </c>
      <c r="C18" s="50"/>
      <c r="D18" s="50"/>
      <c r="E18" s="6">
        <f>E16*E12</f>
        <v>2033.7225999999989</v>
      </c>
      <c r="F18" s="7" t="s">
        <v>85</v>
      </c>
    </row>
    <row r="19" spans="2:6" ht="19.5" thickTop="1"/>
    <row r="20" spans="2:6">
      <c r="B20" s="1" t="s">
        <v>12</v>
      </c>
    </row>
    <row r="21" spans="2:6" ht="19.5">
      <c r="B21" s="2" t="s">
        <v>25</v>
      </c>
      <c r="C21" s="1" t="s">
        <v>16</v>
      </c>
    </row>
    <row r="22" spans="2:6">
      <c r="B22" s="2" t="s">
        <v>26</v>
      </c>
      <c r="C22" s="2" t="s">
        <v>8</v>
      </c>
    </row>
    <row r="23" spans="2:6">
      <c r="B23" s="2" t="s">
        <v>28</v>
      </c>
      <c r="C23" s="1" t="s">
        <v>9</v>
      </c>
    </row>
  </sheetData>
  <sheetProtection algorithmName="SHA-512" hashValue="fpGGf8blE6OegQQBumRTtympUt++cUbdUVjJYc6/5FRoSRFW06PZzXGLz6jDUTyKscmOurZfzdONz9KJgOMjLA==" saltValue="XRJhQDlThxkYxKDIlwc3Yg==" spinCount="100000" sheet="1" objects="1" scenarios="1"/>
  <mergeCells count="14">
    <mergeCell ref="B2:F2"/>
    <mergeCell ref="B9:E9"/>
    <mergeCell ref="B5:E5"/>
    <mergeCell ref="B6:D6"/>
    <mergeCell ref="B7:D7"/>
    <mergeCell ref="B18:D18"/>
    <mergeCell ref="B4:C4"/>
    <mergeCell ref="D4:F4"/>
    <mergeCell ref="B12:D12"/>
    <mergeCell ref="B14:D14"/>
    <mergeCell ref="B15:D15"/>
    <mergeCell ref="B16:D16"/>
    <mergeCell ref="B10:D10"/>
    <mergeCell ref="B11:D11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23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9" ht="25.5">
      <c r="B2" s="63" t="s">
        <v>82</v>
      </c>
      <c r="C2" s="63"/>
      <c r="D2" s="63"/>
      <c r="E2" s="63"/>
      <c r="F2" s="63"/>
    </row>
    <row r="3" spans="2:9" ht="21.75">
      <c r="B3" s="5"/>
      <c r="C3" s="5"/>
      <c r="D3" s="5"/>
    </row>
    <row r="4" spans="2:9" ht="38.25" customHeight="1">
      <c r="B4" s="51" t="s">
        <v>121</v>
      </c>
      <c r="C4" s="51"/>
      <c r="D4" s="52" t="s">
        <v>50</v>
      </c>
      <c r="E4" s="52"/>
      <c r="F4" s="52"/>
      <c r="G4" s="16"/>
    </row>
    <row r="5" spans="2:9" ht="24" customHeight="1">
      <c r="B5" s="64" t="s">
        <v>40</v>
      </c>
      <c r="C5" s="64"/>
      <c r="D5" s="64"/>
      <c r="E5" s="65"/>
      <c r="F5" s="8" t="s">
        <v>14</v>
      </c>
    </row>
    <row r="6" spans="2:9" ht="24" customHeight="1">
      <c r="B6" s="53" t="s">
        <v>0</v>
      </c>
      <c r="C6" s="54"/>
      <c r="D6" s="54"/>
      <c r="E6" s="41">
        <v>1</v>
      </c>
      <c r="F6" s="9" t="s">
        <v>4</v>
      </c>
    </row>
    <row r="7" spans="2:9" ht="24" customHeight="1">
      <c r="B7" s="53" t="s">
        <v>1</v>
      </c>
      <c r="C7" s="54"/>
      <c r="D7" s="54"/>
      <c r="E7" s="41">
        <v>182</v>
      </c>
      <c r="F7" s="9" t="s">
        <v>51</v>
      </c>
      <c r="G7" s="18" t="s">
        <v>23</v>
      </c>
    </row>
    <row r="8" spans="2:9" ht="24" customHeight="1">
      <c r="B8" s="4"/>
      <c r="C8" s="4"/>
      <c r="D8" s="4"/>
      <c r="E8" s="3"/>
      <c r="F8" s="3"/>
    </row>
    <row r="9" spans="2:9" ht="24" customHeight="1">
      <c r="B9" s="64" t="s">
        <v>15</v>
      </c>
      <c r="C9" s="64"/>
      <c r="D9" s="64"/>
      <c r="E9" s="64"/>
      <c r="F9" s="8" t="s">
        <v>14</v>
      </c>
    </row>
    <row r="10" spans="2:9" s="1" customFormat="1" ht="24" customHeight="1">
      <c r="B10" s="53" t="s">
        <v>47</v>
      </c>
      <c r="C10" s="53"/>
      <c r="D10" s="53"/>
      <c r="E10" s="42">
        <v>33.6</v>
      </c>
      <c r="F10" s="10" t="s">
        <v>6</v>
      </c>
      <c r="G10" s="18" t="s">
        <v>24</v>
      </c>
      <c r="I10"/>
    </row>
    <row r="11" spans="2:9" s="1" customFormat="1" ht="24" customHeight="1">
      <c r="B11" s="53" t="s">
        <v>48</v>
      </c>
      <c r="C11" s="53"/>
      <c r="D11" s="53"/>
      <c r="E11" s="32">
        <v>0</v>
      </c>
      <c r="F11" s="10" t="s">
        <v>6</v>
      </c>
      <c r="G11" s="18"/>
      <c r="I11"/>
    </row>
    <row r="12" spans="2:9" s="1" customFormat="1" ht="24" customHeight="1">
      <c r="B12" s="68" t="s">
        <v>83</v>
      </c>
      <c r="C12" s="68"/>
      <c r="D12" s="68"/>
      <c r="E12" s="23">
        <v>2.62</v>
      </c>
      <c r="F12" s="10" t="s">
        <v>84</v>
      </c>
      <c r="G12" s="18" t="s">
        <v>27</v>
      </c>
      <c r="I12"/>
    </row>
    <row r="13" spans="2:9" s="1" customFormat="1" ht="24" customHeight="1">
      <c r="B13" s="3"/>
      <c r="C13" s="3"/>
      <c r="D13" s="3"/>
      <c r="E13" s="3"/>
      <c r="F13" s="3"/>
      <c r="I13"/>
    </row>
    <row r="14" spans="2:9" s="1" customFormat="1" ht="24" customHeight="1">
      <c r="B14" s="69" t="s">
        <v>45</v>
      </c>
      <c r="C14" s="55"/>
      <c r="D14" s="56"/>
      <c r="E14" s="11">
        <f>E6*E7*E10</f>
        <v>6115.2</v>
      </c>
      <c r="F14" s="10" t="s">
        <v>3</v>
      </c>
      <c r="I14"/>
    </row>
    <row r="15" spans="2:9" s="1" customFormat="1" ht="45" customHeight="1" thickBot="1">
      <c r="B15" s="69" t="s">
        <v>46</v>
      </c>
      <c r="C15" s="55"/>
      <c r="D15" s="56"/>
      <c r="E15" s="12">
        <f>E6*E7*E11</f>
        <v>0</v>
      </c>
      <c r="F15" s="13" t="s">
        <v>3</v>
      </c>
      <c r="I15"/>
    </row>
    <row r="16" spans="2:9" ht="24" customHeight="1" thickBot="1">
      <c r="B16" s="60" t="s">
        <v>2</v>
      </c>
      <c r="C16" s="61"/>
      <c r="D16" s="62"/>
      <c r="E16" s="14">
        <f>E14-E15</f>
        <v>6115.2</v>
      </c>
      <c r="F16" s="15" t="s">
        <v>3</v>
      </c>
    </row>
    <row r="17" spans="2:9" s="1" customFormat="1" ht="21" thickBot="1">
      <c r="B17" s="3"/>
      <c r="C17" s="3"/>
      <c r="D17" s="3"/>
      <c r="E17" s="3"/>
      <c r="F17" s="3"/>
      <c r="I17"/>
    </row>
    <row r="18" spans="2:9" s="1" customFormat="1" ht="36.75" customHeight="1" thickTop="1" thickBot="1">
      <c r="B18" s="49" t="s">
        <v>86</v>
      </c>
      <c r="C18" s="50"/>
      <c r="D18" s="50"/>
      <c r="E18" s="6">
        <f>E16*E12</f>
        <v>16021.824000000001</v>
      </c>
      <c r="F18" s="7" t="s">
        <v>85</v>
      </c>
      <c r="I18"/>
    </row>
    <row r="19" spans="2:9" s="1" customFormat="1" ht="19.5" thickTop="1">
      <c r="I19"/>
    </row>
    <row r="20" spans="2:9" s="1" customFormat="1">
      <c r="B20" s="1" t="s">
        <v>12</v>
      </c>
      <c r="I20"/>
    </row>
    <row r="21" spans="2:9" s="1" customFormat="1">
      <c r="B21" s="2" t="s">
        <v>25</v>
      </c>
      <c r="C21" s="1" t="s">
        <v>52</v>
      </c>
      <c r="I21"/>
    </row>
    <row r="22" spans="2:9" s="1" customFormat="1">
      <c r="B22" s="2" t="s">
        <v>28</v>
      </c>
      <c r="C22" s="1" t="s">
        <v>49</v>
      </c>
      <c r="I22"/>
    </row>
    <row r="23" spans="2:9" s="1" customFormat="1">
      <c r="B23" s="2" t="s">
        <v>26</v>
      </c>
      <c r="C23" s="1" t="s">
        <v>9</v>
      </c>
      <c r="I23"/>
    </row>
  </sheetData>
  <sheetProtection algorithmName="SHA-512" hashValue="jCB/2RBTnrgS3vcVGM6vDUVlQ9+XmRz2Mwpm7L/06EdX45q3WBbJNO3Tqn4t2o8pJlbTwxKkMRkEYJ4EqE+exw==" saltValue="BrhMPcy/7SeGgKVL0qND5w==" spinCount="100000" sheet="1" objects="1" scenarios="1"/>
  <mergeCells count="14">
    <mergeCell ref="B16:D16"/>
    <mergeCell ref="B18:D18"/>
    <mergeCell ref="B9:E9"/>
    <mergeCell ref="B10:D10"/>
    <mergeCell ref="B11:D11"/>
    <mergeCell ref="B12:D12"/>
    <mergeCell ref="B14:D14"/>
    <mergeCell ref="B15:D15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23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9" ht="25.5">
      <c r="B2" s="63" t="s">
        <v>82</v>
      </c>
      <c r="C2" s="63"/>
      <c r="D2" s="63"/>
      <c r="E2" s="63"/>
      <c r="F2" s="63"/>
    </row>
    <row r="3" spans="2:9" ht="21.75">
      <c r="B3" s="5"/>
      <c r="C3" s="5"/>
      <c r="D3" s="5"/>
    </row>
    <row r="4" spans="2:9" ht="38.25" customHeight="1">
      <c r="B4" s="51" t="s">
        <v>122</v>
      </c>
      <c r="C4" s="51"/>
      <c r="D4" s="52" t="s">
        <v>55</v>
      </c>
      <c r="E4" s="52"/>
      <c r="F4" s="52"/>
      <c r="G4" s="16"/>
    </row>
    <row r="5" spans="2:9" ht="24" customHeight="1">
      <c r="B5" s="64" t="s">
        <v>40</v>
      </c>
      <c r="C5" s="64"/>
      <c r="D5" s="64"/>
      <c r="E5" s="65"/>
      <c r="F5" s="8" t="s">
        <v>14</v>
      </c>
    </row>
    <row r="6" spans="2:9" ht="24" customHeight="1">
      <c r="B6" s="53" t="s">
        <v>0</v>
      </c>
      <c r="C6" s="54"/>
      <c r="D6" s="54"/>
      <c r="E6" s="41">
        <v>1</v>
      </c>
      <c r="F6" s="9" t="s">
        <v>103</v>
      </c>
    </row>
    <row r="7" spans="2:9" ht="24" customHeight="1">
      <c r="B7" s="53" t="s">
        <v>1</v>
      </c>
      <c r="C7" s="54"/>
      <c r="D7" s="54"/>
      <c r="E7" s="41">
        <v>130</v>
      </c>
      <c r="F7" s="9" t="s">
        <v>19</v>
      </c>
    </row>
    <row r="8" spans="2:9" ht="24" customHeight="1">
      <c r="B8" s="4"/>
      <c r="C8" s="4"/>
      <c r="D8" s="4"/>
      <c r="E8" s="3"/>
      <c r="F8" s="3"/>
    </row>
    <row r="9" spans="2:9" ht="24" customHeight="1">
      <c r="B9" s="64" t="s">
        <v>15</v>
      </c>
      <c r="C9" s="64"/>
      <c r="D9" s="64"/>
      <c r="E9" s="64"/>
      <c r="F9" s="8" t="s">
        <v>14</v>
      </c>
    </row>
    <row r="10" spans="2:9" s="1" customFormat="1" ht="24" customHeight="1">
      <c r="B10" s="53" t="s">
        <v>47</v>
      </c>
      <c r="C10" s="53"/>
      <c r="D10" s="53"/>
      <c r="E10" s="42">
        <v>1.8</v>
      </c>
      <c r="F10" s="10" t="s">
        <v>30</v>
      </c>
      <c r="G10" s="18" t="s">
        <v>23</v>
      </c>
      <c r="I10"/>
    </row>
    <row r="11" spans="2:9" s="1" customFormat="1" ht="24" customHeight="1">
      <c r="B11" s="53" t="s">
        <v>48</v>
      </c>
      <c r="C11" s="53"/>
      <c r="D11" s="53"/>
      <c r="E11" s="32">
        <v>0</v>
      </c>
      <c r="F11" s="10" t="s">
        <v>30</v>
      </c>
      <c r="G11" s="18"/>
      <c r="I11"/>
    </row>
    <row r="12" spans="2:9" s="1" customFormat="1" ht="24" customHeight="1">
      <c r="B12" s="68" t="s">
        <v>83</v>
      </c>
      <c r="C12" s="68"/>
      <c r="D12" s="68"/>
      <c r="E12" s="23">
        <v>2.62</v>
      </c>
      <c r="F12" s="10" t="s">
        <v>84</v>
      </c>
      <c r="G12" s="18" t="s">
        <v>24</v>
      </c>
      <c r="I12"/>
    </row>
    <row r="13" spans="2:9" s="1" customFormat="1" ht="24" customHeight="1">
      <c r="B13" s="3"/>
      <c r="C13" s="3"/>
      <c r="D13" s="3"/>
      <c r="E13" s="3"/>
      <c r="F13" s="3"/>
      <c r="I13"/>
    </row>
    <row r="14" spans="2:9" s="1" customFormat="1" ht="24" customHeight="1">
      <c r="B14" s="69" t="s">
        <v>45</v>
      </c>
      <c r="C14" s="55"/>
      <c r="D14" s="56"/>
      <c r="E14" s="11">
        <f>E6*8*E7*E10</f>
        <v>1872</v>
      </c>
      <c r="F14" s="10" t="s">
        <v>3</v>
      </c>
      <c r="I14"/>
    </row>
    <row r="15" spans="2:9" s="1" customFormat="1" ht="45" customHeight="1" thickBot="1">
      <c r="B15" s="69" t="s">
        <v>54</v>
      </c>
      <c r="C15" s="55"/>
      <c r="D15" s="56"/>
      <c r="E15" s="12">
        <f>E6*E7*E11</f>
        <v>0</v>
      </c>
      <c r="F15" s="13" t="s">
        <v>3</v>
      </c>
      <c r="I15"/>
    </row>
    <row r="16" spans="2:9" ht="24" customHeight="1" thickBot="1">
      <c r="B16" s="60" t="s">
        <v>2</v>
      </c>
      <c r="C16" s="61"/>
      <c r="D16" s="62"/>
      <c r="E16" s="14">
        <f>E14-E15</f>
        <v>1872</v>
      </c>
      <c r="F16" s="15" t="s">
        <v>3</v>
      </c>
    </row>
    <row r="17" spans="2:9" s="1" customFormat="1" ht="21" thickBot="1">
      <c r="B17" s="3"/>
      <c r="C17" s="3"/>
      <c r="D17" s="3"/>
      <c r="E17" s="3"/>
      <c r="F17" s="3"/>
      <c r="I17"/>
    </row>
    <row r="18" spans="2:9" s="1" customFormat="1" ht="36.75" customHeight="1" thickTop="1" thickBot="1">
      <c r="B18" s="49" t="s">
        <v>86</v>
      </c>
      <c r="C18" s="50"/>
      <c r="D18" s="50"/>
      <c r="E18" s="6">
        <f>E16*E12</f>
        <v>4904.6400000000003</v>
      </c>
      <c r="F18" s="7" t="s">
        <v>85</v>
      </c>
      <c r="I18"/>
    </row>
    <row r="19" spans="2:9" s="1" customFormat="1" ht="19.5" thickTop="1">
      <c r="I19"/>
    </row>
    <row r="20" spans="2:9" s="1" customFormat="1">
      <c r="B20" s="1" t="s">
        <v>12</v>
      </c>
      <c r="I20"/>
    </row>
    <row r="21" spans="2:9" s="1" customFormat="1">
      <c r="B21" s="2" t="s">
        <v>25</v>
      </c>
      <c r="C21" s="1" t="s">
        <v>53</v>
      </c>
      <c r="I21"/>
    </row>
    <row r="22" spans="2:9" s="1" customFormat="1">
      <c r="B22" s="2" t="s">
        <v>26</v>
      </c>
      <c r="C22" s="1" t="s">
        <v>9</v>
      </c>
      <c r="I22"/>
    </row>
    <row r="23" spans="2:9" s="1" customFormat="1">
      <c r="B23" s="2"/>
      <c r="C23" s="2"/>
      <c r="I23"/>
    </row>
  </sheetData>
  <sheetProtection algorithmName="SHA-512" hashValue="+MmGTPklTQazXSwXf60za1wgh61GPZoF42+ZYaZsbfabnOmyYmNrgUxBmRrVxkCwaYy9GHnthu52PrnNDY3avQ==" saltValue="qRIC6dlzcqFn77ISNAK+Jg==" spinCount="100000" sheet="1" objects="1" scenarios="1"/>
  <mergeCells count="14">
    <mergeCell ref="B16:D16"/>
    <mergeCell ref="B18:D18"/>
    <mergeCell ref="B9:E9"/>
    <mergeCell ref="B10:D10"/>
    <mergeCell ref="B11:D11"/>
    <mergeCell ref="B12:D12"/>
    <mergeCell ref="B14:D14"/>
    <mergeCell ref="B15:D15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27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5" width="14.625" style="1" customWidth="1"/>
    <col min="6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123</v>
      </c>
      <c r="C4" s="51"/>
      <c r="D4" s="52" t="s">
        <v>56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0</v>
      </c>
      <c r="C6" s="54"/>
      <c r="D6" s="54"/>
      <c r="E6" s="41">
        <v>1</v>
      </c>
      <c r="F6" s="9" t="s">
        <v>4</v>
      </c>
    </row>
    <row r="7" spans="2:7" ht="24" customHeight="1">
      <c r="B7" s="53" t="s">
        <v>1</v>
      </c>
      <c r="C7" s="54"/>
      <c r="D7" s="54"/>
      <c r="E7" s="41">
        <v>130</v>
      </c>
      <c r="F7" s="9" t="s">
        <v>19</v>
      </c>
    </row>
    <row r="8" spans="2:7" ht="24" customHeight="1">
      <c r="B8" s="4"/>
      <c r="C8" s="4"/>
      <c r="D8" s="4"/>
      <c r="E8" s="3"/>
      <c r="F8" s="3"/>
    </row>
    <row r="9" spans="2:7" ht="24" customHeight="1">
      <c r="B9" s="64" t="s">
        <v>15</v>
      </c>
      <c r="C9" s="64"/>
      <c r="D9" s="64"/>
      <c r="E9" s="64"/>
      <c r="F9" s="8" t="s">
        <v>14</v>
      </c>
    </row>
    <row r="10" spans="2:7" ht="47.25" customHeight="1">
      <c r="B10" s="67" t="s">
        <v>60</v>
      </c>
      <c r="C10" s="53"/>
      <c r="D10" s="53"/>
      <c r="E10" s="23">
        <v>12.23</v>
      </c>
      <c r="F10" s="10" t="s">
        <v>30</v>
      </c>
      <c r="G10" s="18" t="s">
        <v>23</v>
      </c>
    </row>
    <row r="11" spans="2:7" ht="47.25" customHeight="1">
      <c r="B11" s="67" t="s">
        <v>61</v>
      </c>
      <c r="C11" s="53"/>
      <c r="D11" s="53"/>
      <c r="E11" s="32">
        <v>15</v>
      </c>
      <c r="F11" s="10" t="s">
        <v>7</v>
      </c>
      <c r="G11" s="18" t="s">
        <v>24</v>
      </c>
    </row>
    <row r="12" spans="2:7" s="1" customFormat="1" ht="24" customHeight="1">
      <c r="B12" s="53" t="s">
        <v>83</v>
      </c>
      <c r="C12" s="53"/>
      <c r="D12" s="53"/>
      <c r="E12" s="23">
        <v>2.62</v>
      </c>
      <c r="F12" s="10" t="s">
        <v>84</v>
      </c>
      <c r="G12" s="18" t="s">
        <v>27</v>
      </c>
    </row>
    <row r="13" spans="2:7" s="1" customFormat="1" ht="24" customHeight="1">
      <c r="B13" s="3"/>
      <c r="C13" s="3"/>
      <c r="D13" s="3"/>
      <c r="E13" s="3"/>
      <c r="F13" s="3"/>
    </row>
    <row r="14" spans="2:7" s="1" customFormat="1" ht="24" customHeight="1">
      <c r="B14" s="54" t="s">
        <v>57</v>
      </c>
      <c r="C14" s="55"/>
      <c r="D14" s="56"/>
      <c r="E14" s="11">
        <f>E6*E7*8</f>
        <v>1040</v>
      </c>
      <c r="F14" s="10" t="s">
        <v>39</v>
      </c>
    </row>
    <row r="15" spans="2:7" s="1" customFormat="1" ht="24" customHeight="1" thickBot="1">
      <c r="B15" s="57" t="s">
        <v>58</v>
      </c>
      <c r="C15" s="58"/>
      <c r="D15" s="59"/>
      <c r="E15" s="12">
        <f>(E6*8*E7)-(E6*8*E7*0.15)</f>
        <v>884</v>
      </c>
      <c r="F15" s="13" t="s">
        <v>39</v>
      </c>
    </row>
    <row r="16" spans="2:7" s="1" customFormat="1" ht="24" customHeight="1" thickBot="1">
      <c r="B16" s="60" t="s">
        <v>59</v>
      </c>
      <c r="C16" s="61"/>
      <c r="D16" s="62"/>
      <c r="E16" s="14">
        <f>E14-E15</f>
        <v>156</v>
      </c>
      <c r="F16" s="15" t="s">
        <v>39</v>
      </c>
    </row>
    <row r="17" spans="2:6" s="1" customFormat="1" ht="24" customHeight="1">
      <c r="B17" s="3"/>
      <c r="C17" s="3"/>
      <c r="D17" s="3"/>
      <c r="E17" s="3"/>
      <c r="F17" s="3"/>
    </row>
    <row r="18" spans="2:6" s="1" customFormat="1" ht="24" customHeight="1">
      <c r="B18" s="54" t="s">
        <v>10</v>
      </c>
      <c r="C18" s="55"/>
      <c r="D18" s="56"/>
      <c r="E18" s="11">
        <f>E14*E10</f>
        <v>12719.2</v>
      </c>
      <c r="F18" s="10" t="s">
        <v>3</v>
      </c>
    </row>
    <row r="19" spans="2:6" s="1" customFormat="1" ht="24" customHeight="1" thickBot="1">
      <c r="B19" s="57" t="s">
        <v>11</v>
      </c>
      <c r="C19" s="58"/>
      <c r="D19" s="59"/>
      <c r="E19" s="12">
        <f>E15*E10</f>
        <v>10811.32</v>
      </c>
      <c r="F19" s="13" t="s">
        <v>3</v>
      </c>
    </row>
    <row r="20" spans="2:6" s="1" customFormat="1" ht="24" customHeight="1" thickBot="1">
      <c r="B20" s="60" t="s">
        <v>2</v>
      </c>
      <c r="C20" s="61"/>
      <c r="D20" s="62"/>
      <c r="E20" s="14">
        <f>E18-E19</f>
        <v>1907.880000000001</v>
      </c>
      <c r="F20" s="15" t="s">
        <v>3</v>
      </c>
    </row>
    <row r="21" spans="2:6" s="1" customFormat="1" ht="18" thickBot="1">
      <c r="B21" s="3"/>
      <c r="C21" s="3"/>
      <c r="D21" s="3"/>
      <c r="E21" s="3"/>
      <c r="F21" s="3"/>
    </row>
    <row r="22" spans="2:6" s="1" customFormat="1" ht="36.75" customHeight="1" thickTop="1" thickBot="1">
      <c r="B22" s="49" t="s">
        <v>86</v>
      </c>
      <c r="C22" s="50"/>
      <c r="D22" s="50"/>
      <c r="E22" s="6">
        <f>E20*E12</f>
        <v>4998.6456000000026</v>
      </c>
      <c r="F22" s="7" t="s">
        <v>85</v>
      </c>
    </row>
    <row r="23" spans="2:6" s="1" customFormat="1" ht="14.25" thickTop="1"/>
    <row r="24" spans="2:6" s="1" customFormat="1" ht="13.5">
      <c r="B24" s="1" t="s">
        <v>12</v>
      </c>
    </row>
    <row r="25" spans="2:6" s="1" customFormat="1" ht="13.5">
      <c r="B25" s="2" t="s">
        <v>25</v>
      </c>
      <c r="C25" s="2" t="s">
        <v>8</v>
      </c>
    </row>
    <row r="26" spans="2:6" s="1" customFormat="1" ht="13.5">
      <c r="B26" s="2" t="s">
        <v>26</v>
      </c>
      <c r="C26" s="2" t="s">
        <v>62</v>
      </c>
    </row>
    <row r="27" spans="2:6" s="1" customFormat="1" ht="13.5">
      <c r="B27" s="2" t="s">
        <v>28</v>
      </c>
      <c r="C27" s="1" t="s">
        <v>9</v>
      </c>
    </row>
  </sheetData>
  <sheetProtection algorithmName="SHA-512" hashValue="ux84DmAskj3FGI9Y+zpBzRwFDCfRd6ih48YHnQiZgEbp+l2R7bYWZWOWVbuifwgLDBo71ASIZX3BcDtOdNC+Yg==" saltValue="3SpHAHXNUOSK4FdN4ctW8w==" spinCount="100000" sheet="1" objects="1" scenarios="1"/>
  <mergeCells count="17">
    <mergeCell ref="B20:D20"/>
    <mergeCell ref="B22:D22"/>
    <mergeCell ref="B14:D14"/>
    <mergeCell ref="B15:D15"/>
    <mergeCell ref="B16:D16"/>
    <mergeCell ref="B19:D19"/>
    <mergeCell ref="B9:E9"/>
    <mergeCell ref="B10:D10"/>
    <mergeCell ref="B11:D11"/>
    <mergeCell ref="B12:D12"/>
    <mergeCell ref="B18:D18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23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18.625" style="1" customWidth="1"/>
    <col min="5" max="5" width="15.75" style="1" customWidth="1"/>
    <col min="6" max="6" width="19.75" style="1" customWidth="1"/>
    <col min="7" max="7" width="9.125" style="1" customWidth="1"/>
    <col min="8" max="8" width="9" style="1"/>
  </cols>
  <sheetData>
    <row r="2" spans="2:9" ht="25.5">
      <c r="B2" s="63" t="s">
        <v>82</v>
      </c>
      <c r="C2" s="63"/>
      <c r="D2" s="63"/>
      <c r="E2" s="63"/>
      <c r="F2" s="63"/>
    </row>
    <row r="3" spans="2:9" ht="21.75">
      <c r="B3" s="5"/>
      <c r="C3" s="5"/>
      <c r="D3" s="5"/>
    </row>
    <row r="4" spans="2:9" ht="38.25" customHeight="1">
      <c r="B4" s="51" t="s">
        <v>124</v>
      </c>
      <c r="C4" s="51"/>
      <c r="D4" s="52" t="s">
        <v>68</v>
      </c>
      <c r="E4" s="52"/>
      <c r="F4" s="52"/>
      <c r="G4" s="16"/>
    </row>
    <row r="5" spans="2:9" ht="24" customHeight="1">
      <c r="B5" s="64" t="s">
        <v>40</v>
      </c>
      <c r="C5" s="64"/>
      <c r="D5" s="64"/>
      <c r="E5" s="65"/>
      <c r="F5" s="8" t="s">
        <v>14</v>
      </c>
    </row>
    <row r="6" spans="2:9" ht="24" customHeight="1">
      <c r="B6" s="53" t="s">
        <v>67</v>
      </c>
      <c r="C6" s="54"/>
      <c r="D6" s="54"/>
      <c r="E6" s="41">
        <v>1</v>
      </c>
      <c r="F6" s="9" t="s">
        <v>69</v>
      </c>
    </row>
    <row r="7" spans="2:9" ht="24" customHeight="1">
      <c r="B7" s="53" t="s">
        <v>1</v>
      </c>
      <c r="C7" s="54"/>
      <c r="D7" s="54"/>
      <c r="E7" s="40" t="s">
        <v>66</v>
      </c>
      <c r="F7" s="9" t="s">
        <v>19</v>
      </c>
    </row>
    <row r="8" spans="2:9" ht="24" customHeight="1">
      <c r="B8" s="4"/>
      <c r="C8" s="4"/>
      <c r="D8" s="4"/>
      <c r="E8" s="3"/>
      <c r="F8" s="3"/>
    </row>
    <row r="9" spans="2:9" ht="24" customHeight="1">
      <c r="B9" s="64" t="s">
        <v>15</v>
      </c>
      <c r="C9" s="64"/>
      <c r="D9" s="64"/>
      <c r="E9" s="64"/>
      <c r="F9" s="8" t="s">
        <v>14</v>
      </c>
    </row>
    <row r="10" spans="2:9" s="1" customFormat="1" ht="24" customHeight="1">
      <c r="B10" s="53" t="s">
        <v>64</v>
      </c>
      <c r="C10" s="53"/>
      <c r="D10" s="53"/>
      <c r="E10" s="42">
        <v>6.5</v>
      </c>
      <c r="F10" s="10" t="s">
        <v>96</v>
      </c>
      <c r="G10" s="18" t="s">
        <v>23</v>
      </c>
      <c r="I10"/>
    </row>
    <row r="11" spans="2:9" s="1" customFormat="1" ht="24" customHeight="1">
      <c r="B11" s="53" t="s">
        <v>65</v>
      </c>
      <c r="C11" s="53"/>
      <c r="D11" s="53"/>
      <c r="E11" s="42">
        <v>1.6</v>
      </c>
      <c r="F11" s="10" t="s">
        <v>96</v>
      </c>
      <c r="G11" s="18" t="s">
        <v>24</v>
      </c>
      <c r="I11"/>
    </row>
    <row r="12" spans="2:9" s="1" customFormat="1" ht="47.25" customHeight="1">
      <c r="B12" s="86" t="s">
        <v>98</v>
      </c>
      <c r="C12" s="68"/>
      <c r="D12" s="68"/>
      <c r="E12" s="23">
        <v>283.95999999999998</v>
      </c>
      <c r="F12" s="10" t="s">
        <v>96</v>
      </c>
      <c r="G12" s="18" t="s">
        <v>27</v>
      </c>
      <c r="I12"/>
    </row>
    <row r="13" spans="2:9" s="1" customFormat="1" ht="24" customHeight="1">
      <c r="B13" s="3"/>
      <c r="C13" s="3"/>
      <c r="D13" s="3"/>
      <c r="E13" s="3"/>
      <c r="F13" s="3"/>
      <c r="I13"/>
    </row>
    <row r="14" spans="2:9" s="1" customFormat="1" ht="24" customHeight="1">
      <c r="B14" s="69" t="s">
        <v>99</v>
      </c>
      <c r="C14" s="55"/>
      <c r="D14" s="56"/>
      <c r="E14" s="19">
        <f>E6*E10*E12</f>
        <v>1845.7399999999998</v>
      </c>
      <c r="F14" s="10" t="s">
        <v>96</v>
      </c>
      <c r="I14"/>
    </row>
    <row r="15" spans="2:9" s="1" customFormat="1" ht="24" customHeight="1" thickBot="1">
      <c r="B15" s="87" t="s">
        <v>100</v>
      </c>
      <c r="C15" s="58"/>
      <c r="D15" s="59"/>
      <c r="E15" s="20">
        <f>E6*E11*E12</f>
        <v>454.33600000000001</v>
      </c>
      <c r="F15" s="13" t="s">
        <v>96</v>
      </c>
      <c r="I15"/>
    </row>
    <row r="16" spans="2:9" ht="24" customHeight="1" thickBot="1">
      <c r="B16" s="60" t="s">
        <v>101</v>
      </c>
      <c r="C16" s="61"/>
      <c r="D16" s="62"/>
      <c r="E16" s="21">
        <f>E14-E15</f>
        <v>1391.4039999999998</v>
      </c>
      <c r="F16" s="15" t="s">
        <v>96</v>
      </c>
    </row>
    <row r="17" spans="2:9" s="1" customFormat="1" ht="21" thickBot="1">
      <c r="B17" s="3"/>
      <c r="C17" s="3"/>
      <c r="D17" s="3"/>
      <c r="E17" s="3"/>
      <c r="F17" s="3"/>
      <c r="I17"/>
    </row>
    <row r="18" spans="2:9" s="1" customFormat="1" ht="36.75" customHeight="1" thickTop="1" thickBot="1">
      <c r="B18" s="49" t="s">
        <v>86</v>
      </c>
      <c r="C18" s="50"/>
      <c r="D18" s="50"/>
      <c r="E18" s="6">
        <f>E16</f>
        <v>1391.4039999999998</v>
      </c>
      <c r="F18" s="7" t="s">
        <v>97</v>
      </c>
      <c r="I18"/>
    </row>
    <row r="19" spans="2:9" s="1" customFormat="1" ht="19.5" thickTop="1">
      <c r="I19"/>
    </row>
    <row r="20" spans="2:9" s="1" customFormat="1">
      <c r="B20" s="1" t="s">
        <v>12</v>
      </c>
      <c r="I20"/>
    </row>
    <row r="21" spans="2:9" s="1" customFormat="1">
      <c r="B21" s="2" t="s">
        <v>25</v>
      </c>
      <c r="C21" s="1" t="s">
        <v>35</v>
      </c>
      <c r="I21"/>
    </row>
    <row r="22" spans="2:9" s="1" customFormat="1">
      <c r="B22" s="2" t="s">
        <v>26</v>
      </c>
      <c r="C22" s="1" t="s">
        <v>35</v>
      </c>
      <c r="I22"/>
    </row>
    <row r="23" spans="2:9" s="1" customFormat="1">
      <c r="B23" s="2" t="s">
        <v>28</v>
      </c>
      <c r="C23" s="2" t="s">
        <v>63</v>
      </c>
      <c r="I23"/>
    </row>
  </sheetData>
  <sheetProtection algorithmName="SHA-512" hashValue="7oCRLB1qwEizKSImvIGlJlMyxteein6rrX9kcuhcLxd2QNhhObvNr2fbMXx1kxx4L25GKQtxemouJuuVaorxWg==" saltValue="mtwustRDWUqoeLbEwiihOw==" spinCount="100000" sheet="1" objects="1" scenarios="1"/>
  <mergeCells count="14">
    <mergeCell ref="B16:D16"/>
    <mergeCell ref="B18:D18"/>
    <mergeCell ref="B9:E9"/>
    <mergeCell ref="B10:D10"/>
    <mergeCell ref="B11:D11"/>
    <mergeCell ref="B12:D12"/>
    <mergeCell ref="B14:D14"/>
    <mergeCell ref="B15:D15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22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9" ht="25.5">
      <c r="B2" s="63" t="s">
        <v>82</v>
      </c>
      <c r="C2" s="63"/>
      <c r="D2" s="63"/>
      <c r="E2" s="63"/>
      <c r="F2" s="63"/>
    </row>
    <row r="3" spans="2:9" ht="21.75">
      <c r="B3" s="5"/>
      <c r="C3" s="5"/>
      <c r="D3" s="5"/>
    </row>
    <row r="4" spans="2:9" ht="38.25" customHeight="1">
      <c r="B4" s="51" t="s">
        <v>187</v>
      </c>
      <c r="C4" s="51"/>
      <c r="D4" s="52" t="s">
        <v>70</v>
      </c>
      <c r="E4" s="52"/>
      <c r="F4" s="52"/>
      <c r="G4" s="16"/>
    </row>
    <row r="5" spans="2:9" ht="24" customHeight="1">
      <c r="B5" s="64" t="s">
        <v>40</v>
      </c>
      <c r="C5" s="64"/>
      <c r="D5" s="64"/>
      <c r="E5" s="65"/>
      <c r="F5" s="8" t="s">
        <v>14</v>
      </c>
    </row>
    <row r="6" spans="2:9" ht="24" customHeight="1">
      <c r="B6" s="53" t="s">
        <v>0</v>
      </c>
      <c r="C6" s="54"/>
      <c r="D6" s="54"/>
      <c r="E6" s="43">
        <v>1</v>
      </c>
      <c r="F6" s="9" t="s">
        <v>4</v>
      </c>
    </row>
    <row r="7" spans="2:9" ht="24" customHeight="1">
      <c r="B7" s="53" t="s">
        <v>1</v>
      </c>
      <c r="C7" s="54"/>
      <c r="D7" s="54"/>
      <c r="E7" s="43">
        <v>6</v>
      </c>
      <c r="F7" s="9" t="s">
        <v>127</v>
      </c>
    </row>
    <row r="8" spans="2:9" ht="24" customHeight="1">
      <c r="B8" s="4"/>
      <c r="C8" s="4"/>
      <c r="D8" s="4"/>
      <c r="E8" s="3"/>
      <c r="F8" s="3"/>
    </row>
    <row r="9" spans="2:9" ht="24" customHeight="1">
      <c r="B9" s="64" t="s">
        <v>15</v>
      </c>
      <c r="C9" s="64"/>
      <c r="D9" s="64"/>
      <c r="E9" s="64"/>
      <c r="F9" s="8" t="s">
        <v>14</v>
      </c>
    </row>
    <row r="10" spans="2:9" s="1" customFormat="1" ht="24" customHeight="1">
      <c r="B10" s="53" t="s">
        <v>129</v>
      </c>
      <c r="C10" s="53"/>
      <c r="D10" s="53"/>
      <c r="E10" s="23">
        <v>26.91</v>
      </c>
      <c r="F10" s="10" t="s">
        <v>128</v>
      </c>
      <c r="G10" s="18"/>
      <c r="I10"/>
    </row>
    <row r="11" spans="2:9" s="1" customFormat="1" ht="24" customHeight="1">
      <c r="B11" s="68" t="s">
        <v>102</v>
      </c>
      <c r="C11" s="68"/>
      <c r="D11" s="68"/>
      <c r="E11" s="23">
        <v>2.29</v>
      </c>
      <c r="F11" s="10" t="s">
        <v>84</v>
      </c>
      <c r="G11" s="18" t="s">
        <v>23</v>
      </c>
      <c r="I11"/>
    </row>
    <row r="12" spans="2:9" s="1" customFormat="1" ht="24" customHeight="1">
      <c r="B12" s="3"/>
      <c r="C12" s="3"/>
      <c r="D12" s="3"/>
      <c r="E12" s="3"/>
      <c r="F12" s="3"/>
      <c r="I12"/>
    </row>
    <row r="13" spans="2:9" s="1" customFormat="1" ht="24" customHeight="1">
      <c r="B13" s="69" t="s">
        <v>10</v>
      </c>
      <c r="C13" s="55"/>
      <c r="D13" s="56"/>
      <c r="E13" s="11" t="s">
        <v>66</v>
      </c>
      <c r="F13" s="10" t="s">
        <v>3</v>
      </c>
      <c r="I13"/>
    </row>
    <row r="14" spans="2:9" s="1" customFormat="1" ht="24" customHeight="1" thickBot="1">
      <c r="B14" s="69" t="s">
        <v>71</v>
      </c>
      <c r="C14" s="55"/>
      <c r="D14" s="56"/>
      <c r="E14" s="12" t="s">
        <v>66</v>
      </c>
      <c r="F14" s="13">
        <v>12345</v>
      </c>
      <c r="I14"/>
    </row>
    <row r="15" spans="2:9" ht="24" customHeight="1" thickBot="1">
      <c r="B15" s="60" t="s">
        <v>2</v>
      </c>
      <c r="C15" s="61"/>
      <c r="D15" s="62"/>
      <c r="E15" s="98">
        <f>E6*E7*E10</f>
        <v>161.46</v>
      </c>
      <c r="F15" s="15" t="s">
        <v>3</v>
      </c>
      <c r="G15" s="18" t="s">
        <v>24</v>
      </c>
    </row>
    <row r="16" spans="2:9" s="1" customFormat="1" ht="21" thickBot="1">
      <c r="B16" s="3"/>
      <c r="C16" s="3"/>
      <c r="D16" s="3"/>
      <c r="E16" s="3"/>
      <c r="F16" s="3"/>
      <c r="I16"/>
    </row>
    <row r="17" spans="2:9" s="1" customFormat="1" ht="36.75" customHeight="1" thickTop="1" thickBot="1">
      <c r="B17" s="49" t="s">
        <v>86</v>
      </c>
      <c r="C17" s="50"/>
      <c r="D17" s="50"/>
      <c r="E17" s="6">
        <f>E15*E11</f>
        <v>369.74340000000001</v>
      </c>
      <c r="F17" s="7" t="s">
        <v>85</v>
      </c>
      <c r="I17"/>
    </row>
    <row r="18" spans="2:9" s="1" customFormat="1" ht="19.5" thickTop="1">
      <c r="I18"/>
    </row>
    <row r="19" spans="2:9" s="1" customFormat="1">
      <c r="B19" s="1" t="s">
        <v>12</v>
      </c>
      <c r="I19"/>
    </row>
    <row r="20" spans="2:9" s="1" customFormat="1">
      <c r="B20" s="2" t="s">
        <v>25</v>
      </c>
      <c r="C20" s="1" t="s">
        <v>9</v>
      </c>
      <c r="I20"/>
    </row>
    <row r="21" spans="2:9" s="1" customFormat="1">
      <c r="B21" s="2" t="s">
        <v>26</v>
      </c>
      <c r="C21" s="1" t="s">
        <v>73</v>
      </c>
      <c r="I21"/>
    </row>
    <row r="22" spans="2:9" s="1" customFormat="1">
      <c r="B22" s="2"/>
      <c r="C22" s="2"/>
      <c r="I22"/>
    </row>
  </sheetData>
  <sheetProtection algorithmName="SHA-512" hashValue="wMw1z9pRpXjf/jSxeXRM9ptwnYGrtjj2qJ6bum5c8cVk/kTyXoXe2BhveUJ791YtlbIQ21+0L+drzF4ZlvRxTw==" saltValue="Ulh2a/2Y0cNTwLIVdMlTuw==" spinCount="100000" sheet="1" objects="1" scenarios="1"/>
  <mergeCells count="13">
    <mergeCell ref="B15:D15"/>
    <mergeCell ref="B17:D17"/>
    <mergeCell ref="B9:E9"/>
    <mergeCell ref="B10:D10"/>
    <mergeCell ref="B11:D11"/>
    <mergeCell ref="B13:D13"/>
    <mergeCell ref="B14:D14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24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9" ht="25.5">
      <c r="B2" s="63" t="s">
        <v>82</v>
      </c>
      <c r="C2" s="63"/>
      <c r="D2" s="63"/>
      <c r="E2" s="63"/>
      <c r="F2" s="63"/>
    </row>
    <row r="3" spans="2:9" ht="21.75">
      <c r="B3" s="5"/>
      <c r="C3" s="5"/>
      <c r="D3" s="5"/>
    </row>
    <row r="4" spans="2:9" ht="38.25" customHeight="1">
      <c r="B4" s="51" t="s">
        <v>188</v>
      </c>
      <c r="C4" s="51"/>
      <c r="D4" s="52" t="s">
        <v>77</v>
      </c>
      <c r="E4" s="52"/>
      <c r="F4" s="52"/>
      <c r="G4" s="16"/>
    </row>
    <row r="5" spans="2:9" ht="24" customHeight="1">
      <c r="B5" s="64" t="s">
        <v>40</v>
      </c>
      <c r="C5" s="64"/>
      <c r="D5" s="64"/>
      <c r="E5" s="65"/>
      <c r="F5" s="8" t="s">
        <v>14</v>
      </c>
    </row>
    <row r="6" spans="2:9" ht="24" customHeight="1">
      <c r="B6" s="53" t="s">
        <v>74</v>
      </c>
      <c r="C6" s="54"/>
      <c r="D6" s="54"/>
      <c r="E6" s="44">
        <v>1</v>
      </c>
      <c r="F6" s="9" t="s">
        <v>4</v>
      </c>
    </row>
    <row r="7" spans="2:9" ht="24" customHeight="1">
      <c r="B7" s="53" t="s">
        <v>106</v>
      </c>
      <c r="C7" s="54"/>
      <c r="D7" s="54"/>
      <c r="E7" s="44">
        <v>26</v>
      </c>
      <c r="F7" s="9" t="s">
        <v>107</v>
      </c>
    </row>
    <row r="8" spans="2:9" ht="24" customHeight="1">
      <c r="B8" s="54" t="s">
        <v>108</v>
      </c>
      <c r="C8" s="55"/>
      <c r="D8" s="55"/>
      <c r="E8" s="44">
        <v>40</v>
      </c>
      <c r="F8" s="9" t="s">
        <v>76</v>
      </c>
    </row>
    <row r="9" spans="2:9" ht="24" customHeight="1">
      <c r="B9" s="54" t="s">
        <v>75</v>
      </c>
      <c r="C9" s="55"/>
      <c r="D9" s="55"/>
      <c r="E9" s="44">
        <f>E6*E7*E8</f>
        <v>1040</v>
      </c>
      <c r="F9" s="9" t="s">
        <v>76</v>
      </c>
    </row>
    <row r="10" spans="2:9" ht="24" customHeight="1">
      <c r="B10" s="4"/>
      <c r="C10" s="4"/>
      <c r="D10" s="4"/>
      <c r="E10" s="3"/>
      <c r="F10" s="3"/>
    </row>
    <row r="11" spans="2:9" ht="24" customHeight="1">
      <c r="B11" s="64" t="s">
        <v>15</v>
      </c>
      <c r="C11" s="64"/>
      <c r="D11" s="64"/>
      <c r="E11" s="64"/>
      <c r="F11" s="8" t="s">
        <v>14</v>
      </c>
    </row>
    <row r="12" spans="2:9" s="1" customFormat="1" ht="24" customHeight="1">
      <c r="B12" s="53" t="s">
        <v>72</v>
      </c>
      <c r="C12" s="53"/>
      <c r="D12" s="53"/>
      <c r="E12" s="32">
        <v>10</v>
      </c>
      <c r="F12" s="10" t="s">
        <v>78</v>
      </c>
      <c r="G12" s="18"/>
      <c r="I12"/>
    </row>
    <row r="13" spans="2:9" s="1" customFormat="1" ht="24" customHeight="1">
      <c r="B13" s="68" t="s">
        <v>102</v>
      </c>
      <c r="C13" s="68"/>
      <c r="D13" s="68"/>
      <c r="E13" s="23">
        <v>2.29</v>
      </c>
      <c r="F13" s="10" t="s">
        <v>84</v>
      </c>
      <c r="G13" s="18" t="s">
        <v>23</v>
      </c>
      <c r="I13"/>
    </row>
    <row r="14" spans="2:9" s="1" customFormat="1" ht="24" customHeight="1">
      <c r="B14" s="3"/>
      <c r="C14" s="3"/>
      <c r="D14" s="3"/>
      <c r="E14" s="3"/>
      <c r="F14" s="3"/>
      <c r="I14"/>
    </row>
    <row r="15" spans="2:9" s="1" customFormat="1" ht="24" customHeight="1">
      <c r="B15" s="69" t="s">
        <v>10</v>
      </c>
      <c r="C15" s="55"/>
      <c r="D15" s="56"/>
      <c r="E15" s="11">
        <f>E6*(E9/E12)</f>
        <v>104</v>
      </c>
      <c r="F15" s="10" t="s">
        <v>3</v>
      </c>
      <c r="I15"/>
    </row>
    <row r="16" spans="2:9" s="1" customFormat="1" ht="24" customHeight="1" thickBot="1">
      <c r="B16" s="69" t="s">
        <v>71</v>
      </c>
      <c r="C16" s="55"/>
      <c r="D16" s="56"/>
      <c r="E16" s="12">
        <f>E6*0</f>
        <v>0</v>
      </c>
      <c r="F16" s="13" t="s">
        <v>3</v>
      </c>
      <c r="I16"/>
    </row>
    <row r="17" spans="2:9" ht="24" customHeight="1" thickBot="1">
      <c r="B17" s="60" t="s">
        <v>2</v>
      </c>
      <c r="C17" s="61"/>
      <c r="D17" s="62"/>
      <c r="E17" s="14">
        <f>E15-E16</f>
        <v>104</v>
      </c>
      <c r="F17" s="15" t="s">
        <v>3</v>
      </c>
      <c r="G17" s="18"/>
    </row>
    <row r="18" spans="2:9" s="1" customFormat="1" ht="21" thickBot="1">
      <c r="B18" s="3"/>
      <c r="C18" s="3"/>
      <c r="D18" s="3"/>
      <c r="E18" s="3"/>
      <c r="F18" s="3"/>
      <c r="I18"/>
    </row>
    <row r="19" spans="2:9" s="1" customFormat="1" ht="36.75" customHeight="1" thickTop="1" thickBot="1">
      <c r="B19" s="49" t="s">
        <v>86</v>
      </c>
      <c r="C19" s="50"/>
      <c r="D19" s="50"/>
      <c r="E19" s="6">
        <f>E17*E13</f>
        <v>238.16</v>
      </c>
      <c r="F19" s="7" t="s">
        <v>85</v>
      </c>
      <c r="I19"/>
    </row>
    <row r="20" spans="2:9" s="1" customFormat="1" ht="19.5" thickTop="1">
      <c r="I20"/>
    </row>
    <row r="21" spans="2:9" s="1" customFormat="1">
      <c r="B21" s="1" t="s">
        <v>12</v>
      </c>
      <c r="I21"/>
    </row>
    <row r="22" spans="2:9" s="1" customFormat="1">
      <c r="B22" s="2" t="s">
        <v>25</v>
      </c>
      <c r="C22" s="1" t="s">
        <v>9</v>
      </c>
      <c r="I22"/>
    </row>
    <row r="23" spans="2:9" s="1" customFormat="1">
      <c r="B23" s="2"/>
      <c r="I23"/>
    </row>
    <row r="24" spans="2:9" s="1" customFormat="1">
      <c r="B24" s="2"/>
      <c r="C24" s="2"/>
      <c r="I24"/>
    </row>
  </sheetData>
  <sheetProtection algorithmName="SHA-512" hashValue="1Qn7eyo83LrNDNC3H8+RtZ01QT+vw5XNngneQyJa6jFDX1C51hlou8WZLTSY2I6Lq548/x8DB/HIdUDP1bqXfA==" saltValue="wqlQvgOUdrLYP05j3UFAlw==" spinCount="100000" sheet="1" objects="1" scenarios="1"/>
  <mergeCells count="15">
    <mergeCell ref="B17:D17"/>
    <mergeCell ref="B19:D19"/>
    <mergeCell ref="B11:E11"/>
    <mergeCell ref="B12:D12"/>
    <mergeCell ref="B13:D13"/>
    <mergeCell ref="B15:D15"/>
    <mergeCell ref="B16:D16"/>
    <mergeCell ref="B9:D9"/>
    <mergeCell ref="B2:F2"/>
    <mergeCell ref="B4:C4"/>
    <mergeCell ref="D4:F4"/>
    <mergeCell ref="B5:E5"/>
    <mergeCell ref="B6:D6"/>
    <mergeCell ref="B7:D7"/>
    <mergeCell ref="B8:D8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25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9" ht="25.5">
      <c r="B2" s="63" t="s">
        <v>82</v>
      </c>
      <c r="C2" s="63"/>
      <c r="D2" s="63"/>
      <c r="E2" s="63"/>
      <c r="F2" s="63"/>
    </row>
    <row r="3" spans="2:9" ht="21.75">
      <c r="B3" s="5"/>
      <c r="C3" s="5"/>
      <c r="D3" s="5"/>
    </row>
    <row r="4" spans="2:9" ht="38.25" customHeight="1">
      <c r="B4" s="51" t="s">
        <v>189</v>
      </c>
      <c r="C4" s="51"/>
      <c r="D4" s="52" t="s">
        <v>79</v>
      </c>
      <c r="E4" s="52"/>
      <c r="F4" s="52"/>
      <c r="G4" s="16"/>
    </row>
    <row r="5" spans="2:9" ht="24" customHeight="1">
      <c r="B5" s="64" t="s">
        <v>40</v>
      </c>
      <c r="C5" s="64"/>
      <c r="D5" s="64"/>
      <c r="E5" s="65"/>
      <c r="F5" s="8" t="s">
        <v>14</v>
      </c>
    </row>
    <row r="6" spans="2:9" ht="24" customHeight="1">
      <c r="B6" s="53" t="s">
        <v>74</v>
      </c>
      <c r="C6" s="54"/>
      <c r="D6" s="54"/>
      <c r="E6" s="39">
        <v>1</v>
      </c>
      <c r="F6" s="9" t="s">
        <v>4</v>
      </c>
    </row>
    <row r="7" spans="2:9" ht="24" customHeight="1">
      <c r="B7" s="53" t="s">
        <v>109</v>
      </c>
      <c r="C7" s="54"/>
      <c r="D7" s="54"/>
      <c r="E7" s="39">
        <v>130</v>
      </c>
      <c r="F7" s="9" t="s">
        <v>107</v>
      </c>
    </row>
    <row r="8" spans="2:9" ht="24" customHeight="1">
      <c r="B8" s="54" t="s">
        <v>108</v>
      </c>
      <c r="C8" s="55"/>
      <c r="D8" s="55"/>
      <c r="E8" s="39">
        <v>5820</v>
      </c>
      <c r="F8" s="9" t="s">
        <v>110</v>
      </c>
    </row>
    <row r="9" spans="2:9" ht="24" customHeight="1">
      <c r="B9" s="54" t="s">
        <v>75</v>
      </c>
      <c r="C9" s="55"/>
      <c r="D9" s="55"/>
      <c r="E9" s="39">
        <f>(E8*E7)/1000</f>
        <v>756.6</v>
      </c>
      <c r="F9" s="9" t="s">
        <v>76</v>
      </c>
    </row>
    <row r="10" spans="2:9" ht="24" customHeight="1">
      <c r="B10" s="4"/>
      <c r="C10" s="4"/>
      <c r="D10" s="4"/>
      <c r="E10" s="3"/>
      <c r="F10" s="3"/>
    </row>
    <row r="11" spans="2:9" ht="24" customHeight="1">
      <c r="B11" s="64" t="s">
        <v>15</v>
      </c>
      <c r="C11" s="64"/>
      <c r="D11" s="64"/>
      <c r="E11" s="64"/>
      <c r="F11" s="8" t="s">
        <v>14</v>
      </c>
    </row>
    <row r="12" spans="2:9" s="1" customFormat="1" ht="24" customHeight="1">
      <c r="B12" s="53" t="s">
        <v>81</v>
      </c>
      <c r="C12" s="53"/>
      <c r="D12" s="53"/>
      <c r="E12" s="32">
        <v>10</v>
      </c>
      <c r="F12" s="10" t="s">
        <v>111</v>
      </c>
      <c r="G12" s="18" t="s">
        <v>23</v>
      </c>
      <c r="I12"/>
    </row>
    <row r="13" spans="2:9" s="1" customFormat="1" ht="24" customHeight="1">
      <c r="B13" s="53" t="s">
        <v>80</v>
      </c>
      <c r="C13" s="53"/>
      <c r="D13" s="53"/>
      <c r="E13" s="32">
        <v>0</v>
      </c>
      <c r="F13" s="10" t="s">
        <v>111</v>
      </c>
      <c r="G13" s="18"/>
      <c r="I13"/>
    </row>
    <row r="14" spans="2:9" s="1" customFormat="1" ht="24" customHeight="1">
      <c r="B14" s="68" t="s">
        <v>102</v>
      </c>
      <c r="C14" s="68"/>
      <c r="D14" s="68"/>
      <c r="E14" s="23">
        <v>2.29</v>
      </c>
      <c r="F14" s="10" t="s">
        <v>84</v>
      </c>
      <c r="G14" s="18" t="s">
        <v>24</v>
      </c>
      <c r="I14"/>
    </row>
    <row r="15" spans="2:9" s="1" customFormat="1" ht="24" customHeight="1">
      <c r="B15" s="3"/>
      <c r="C15" s="3"/>
      <c r="D15" s="3"/>
      <c r="E15" s="3"/>
      <c r="F15" s="3"/>
      <c r="I15"/>
    </row>
    <row r="16" spans="2:9" s="1" customFormat="1" ht="24" customHeight="1">
      <c r="B16" s="69" t="s">
        <v>10</v>
      </c>
      <c r="C16" s="55"/>
      <c r="D16" s="56"/>
      <c r="E16" s="11">
        <f>E6*(E9/E12)</f>
        <v>75.66</v>
      </c>
      <c r="F16" s="10" t="s">
        <v>3</v>
      </c>
      <c r="I16"/>
    </row>
    <row r="17" spans="2:9" s="1" customFormat="1" ht="24" customHeight="1" thickBot="1">
      <c r="B17" s="69" t="s">
        <v>71</v>
      </c>
      <c r="C17" s="55"/>
      <c r="D17" s="56"/>
      <c r="E17" s="12">
        <f>E6*E13</f>
        <v>0</v>
      </c>
      <c r="F17" s="13" t="s">
        <v>3</v>
      </c>
      <c r="I17"/>
    </row>
    <row r="18" spans="2:9" ht="24" customHeight="1" thickBot="1">
      <c r="B18" s="60" t="s">
        <v>2</v>
      </c>
      <c r="C18" s="61"/>
      <c r="D18" s="62"/>
      <c r="E18" s="14">
        <f>E16-E17</f>
        <v>75.66</v>
      </c>
      <c r="F18" s="15" t="s">
        <v>3</v>
      </c>
      <c r="G18" s="18"/>
    </row>
    <row r="19" spans="2:9" s="1" customFormat="1" ht="21" thickBot="1">
      <c r="B19" s="3"/>
      <c r="C19" s="3"/>
      <c r="D19" s="3"/>
      <c r="E19" s="3"/>
      <c r="F19" s="3"/>
      <c r="I19"/>
    </row>
    <row r="20" spans="2:9" s="1" customFormat="1" ht="36.75" customHeight="1" thickTop="1" thickBot="1">
      <c r="B20" s="49" t="s">
        <v>86</v>
      </c>
      <c r="C20" s="50"/>
      <c r="D20" s="50"/>
      <c r="E20" s="6">
        <f>E18*E14</f>
        <v>173.26140000000001</v>
      </c>
      <c r="F20" s="7" t="s">
        <v>85</v>
      </c>
      <c r="I20"/>
    </row>
    <row r="21" spans="2:9" s="1" customFormat="1" ht="19.5" thickTop="1">
      <c r="I21"/>
    </row>
    <row r="22" spans="2:9" s="1" customFormat="1">
      <c r="B22" s="1" t="s">
        <v>12</v>
      </c>
      <c r="I22"/>
    </row>
    <row r="23" spans="2:9" s="1" customFormat="1">
      <c r="B23" s="2" t="s">
        <v>25</v>
      </c>
      <c r="C23" s="1" t="s">
        <v>35</v>
      </c>
      <c r="I23"/>
    </row>
    <row r="24" spans="2:9" s="1" customFormat="1">
      <c r="B24" s="2" t="s">
        <v>26</v>
      </c>
      <c r="C24" s="1" t="s">
        <v>9</v>
      </c>
      <c r="I24"/>
    </row>
    <row r="25" spans="2:9" s="1" customFormat="1">
      <c r="B25" s="2"/>
      <c r="C25" s="2"/>
      <c r="I25"/>
    </row>
  </sheetData>
  <sheetProtection algorithmName="SHA-512" hashValue="MyTE9Tbx8aGvUBZ5hzqsdl5I+0TY42vtTRvm1DcONMi1PxLUYZoIYlStE1OF8XHnjY4ZUctkrP8ECagRJh98aA==" saltValue="QSYeOBCVersfY8r1fQZo7A==" spinCount="100000" sheet="1" objects="1" scenarios="1"/>
  <mergeCells count="16">
    <mergeCell ref="B20:D20"/>
    <mergeCell ref="B13:D13"/>
    <mergeCell ref="B11:E11"/>
    <mergeCell ref="B12:D12"/>
    <mergeCell ref="B14:D14"/>
    <mergeCell ref="B16:D16"/>
    <mergeCell ref="B17:D17"/>
    <mergeCell ref="B18:D18"/>
    <mergeCell ref="B9:D9"/>
    <mergeCell ref="B2:F2"/>
    <mergeCell ref="B4:C4"/>
    <mergeCell ref="D4:F4"/>
    <mergeCell ref="B5:E5"/>
    <mergeCell ref="B6:D6"/>
    <mergeCell ref="B7:D7"/>
    <mergeCell ref="B8:D8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D201-9134-4C88-B55C-5DD640841D0F}">
  <dimension ref="B2:H25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190</v>
      </c>
      <c r="C4" s="51"/>
      <c r="D4" s="52" t="s">
        <v>159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0</v>
      </c>
      <c r="C6" s="54"/>
      <c r="D6" s="54"/>
      <c r="E6" s="41">
        <v>1</v>
      </c>
      <c r="F6" s="9" t="s">
        <v>4</v>
      </c>
    </row>
    <row r="7" spans="2:7" ht="24" customHeight="1">
      <c r="B7" s="53" t="s">
        <v>1</v>
      </c>
      <c r="C7" s="54"/>
      <c r="D7" s="54"/>
      <c r="E7" s="41">
        <v>130</v>
      </c>
      <c r="F7" s="9" t="s">
        <v>19</v>
      </c>
    </row>
    <row r="8" spans="2:7" ht="24" customHeight="1">
      <c r="B8" s="53" t="s">
        <v>149</v>
      </c>
      <c r="C8" s="54"/>
      <c r="D8" s="54"/>
      <c r="E8" s="41">
        <v>1</v>
      </c>
      <c r="F8" s="9" t="s">
        <v>104</v>
      </c>
    </row>
    <row r="9" spans="2:7" ht="24" customHeight="1">
      <c r="B9" s="53" t="s">
        <v>152</v>
      </c>
      <c r="C9" s="54"/>
      <c r="D9" s="54"/>
      <c r="E9" s="41">
        <v>3</v>
      </c>
      <c r="F9" s="9" t="s">
        <v>132</v>
      </c>
      <c r="G9" s="18" t="s">
        <v>23</v>
      </c>
    </row>
    <row r="10" spans="2:7" ht="24" customHeight="1">
      <c r="B10" s="24"/>
      <c r="C10" s="24"/>
      <c r="D10" s="24"/>
      <c r="E10" s="26"/>
      <c r="F10" s="25"/>
    </row>
    <row r="11" spans="2:7" ht="24" customHeight="1">
      <c r="B11" s="64" t="s">
        <v>15</v>
      </c>
      <c r="C11" s="64"/>
      <c r="D11" s="64"/>
      <c r="E11" s="64"/>
      <c r="F11" s="8" t="s">
        <v>14</v>
      </c>
    </row>
    <row r="12" spans="2:7" ht="24" customHeight="1">
      <c r="B12" s="53" t="s">
        <v>154</v>
      </c>
      <c r="C12" s="53"/>
      <c r="D12" s="53"/>
      <c r="E12" s="32">
        <v>112</v>
      </c>
      <c r="F12" s="10" t="s">
        <v>153</v>
      </c>
      <c r="G12" s="18" t="s">
        <v>24</v>
      </c>
    </row>
    <row r="13" spans="2:7" ht="24" customHeight="1">
      <c r="B13" s="53" t="s">
        <v>83</v>
      </c>
      <c r="C13" s="53"/>
      <c r="D13" s="53"/>
      <c r="E13" s="45">
        <v>0.53300000000000003</v>
      </c>
      <c r="F13" s="17" t="s">
        <v>88</v>
      </c>
      <c r="G13" s="18" t="s">
        <v>27</v>
      </c>
    </row>
    <row r="14" spans="2:7" ht="24" customHeight="1">
      <c r="B14" s="3"/>
      <c r="C14" s="3"/>
      <c r="D14" s="3"/>
      <c r="E14" s="3"/>
      <c r="F14" s="3"/>
    </row>
    <row r="15" spans="2:7" ht="24" customHeight="1">
      <c r="B15" s="54" t="s">
        <v>150</v>
      </c>
      <c r="C15" s="55"/>
      <c r="D15" s="56"/>
      <c r="E15" s="27">
        <f>(E6*E7*E8*E9*E12)/1000</f>
        <v>43.68</v>
      </c>
      <c r="F15" s="10" t="s">
        <v>157</v>
      </c>
    </row>
    <row r="16" spans="2:7" ht="24" customHeight="1" thickBot="1">
      <c r="B16" s="57" t="s">
        <v>151</v>
      </c>
      <c r="C16" s="58"/>
      <c r="D16" s="59"/>
      <c r="E16" s="12">
        <v>0</v>
      </c>
      <c r="F16" s="13" t="s">
        <v>156</v>
      </c>
    </row>
    <row r="17" spans="2:6" ht="24" customHeight="1" thickBot="1">
      <c r="B17" s="60" t="s">
        <v>158</v>
      </c>
      <c r="C17" s="61"/>
      <c r="D17" s="62"/>
      <c r="E17" s="28">
        <f>E15-E16</f>
        <v>43.68</v>
      </c>
      <c r="F17" s="15" t="s">
        <v>156</v>
      </c>
    </row>
    <row r="18" spans="2:6" ht="21" thickBot="1">
      <c r="B18" s="3"/>
      <c r="C18" s="3"/>
      <c r="D18" s="3"/>
      <c r="E18" s="3"/>
      <c r="F18" s="3"/>
    </row>
    <row r="19" spans="2:6" ht="36.75" customHeight="1" thickTop="1" thickBot="1">
      <c r="B19" s="49" t="s">
        <v>86</v>
      </c>
      <c r="C19" s="50"/>
      <c r="D19" s="50"/>
      <c r="E19" s="6">
        <f>E17*E13</f>
        <v>23.28144</v>
      </c>
      <c r="F19" s="7" t="s">
        <v>85</v>
      </c>
    </row>
    <row r="20" spans="2:6" ht="19.5" thickBot="1"/>
    <row r="21" spans="2:6">
      <c r="B21" s="1" t="s">
        <v>12</v>
      </c>
    </row>
    <row r="22" spans="2:6">
      <c r="B22" s="2" t="s">
        <v>25</v>
      </c>
      <c r="C22" s="1" t="s">
        <v>35</v>
      </c>
    </row>
    <row r="23" spans="2:6">
      <c r="B23" s="2" t="s">
        <v>26</v>
      </c>
      <c r="C23" s="1" t="s">
        <v>160</v>
      </c>
    </row>
    <row r="24" spans="2:6">
      <c r="B24" s="2" t="s">
        <v>28</v>
      </c>
      <c r="C24" s="1" t="s">
        <v>212</v>
      </c>
    </row>
    <row r="25" spans="2:6">
      <c r="C25" s="1" t="s">
        <v>155</v>
      </c>
    </row>
  </sheetData>
  <sheetProtection algorithmName="SHA-512" hashValue="a5ePc+KuScVa5KdPcfW9GraJMFtE8v3KQ0MDAIG9iFNQ1KSIfLaAJOEP1GlTmingmZCEsQUuJ7NB9zWqyvvkKQ==" saltValue="jZ3aEQaQbLtHE1+Odpytrg==" spinCount="100000" sheet="1" objects="1" scenarios="1"/>
  <mergeCells count="15">
    <mergeCell ref="B17:D17"/>
    <mergeCell ref="B19:D19"/>
    <mergeCell ref="B11:E11"/>
    <mergeCell ref="B12:D12"/>
    <mergeCell ref="B13:D13"/>
    <mergeCell ref="B15:D15"/>
    <mergeCell ref="B16:D16"/>
    <mergeCell ref="B7:D7"/>
    <mergeCell ref="B9:D9"/>
    <mergeCell ref="B8:D8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AEF36-DA7B-4DB3-BD43-BCE228E8FAA9}">
  <dimension ref="B2:I30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9" ht="25.5">
      <c r="B2" s="63" t="s">
        <v>82</v>
      </c>
      <c r="C2" s="63"/>
      <c r="D2" s="63"/>
      <c r="E2" s="63"/>
      <c r="F2" s="63"/>
    </row>
    <row r="3" spans="2:9" ht="21.75">
      <c r="B3" s="5"/>
      <c r="C3" s="5"/>
      <c r="D3" s="5"/>
    </row>
    <row r="4" spans="2:9" ht="38.25" customHeight="1">
      <c r="B4" s="51" t="s">
        <v>191</v>
      </c>
      <c r="C4" s="51"/>
      <c r="D4" s="52" t="s">
        <v>130</v>
      </c>
      <c r="E4" s="52"/>
      <c r="F4" s="52"/>
      <c r="G4" s="16"/>
    </row>
    <row r="5" spans="2:9" ht="24" customHeight="1">
      <c r="B5" s="64" t="s">
        <v>40</v>
      </c>
      <c r="C5" s="64"/>
      <c r="D5" s="64"/>
      <c r="E5" s="65"/>
      <c r="F5" s="8" t="s">
        <v>14</v>
      </c>
    </row>
    <row r="6" spans="2:9" s="1" customFormat="1" ht="24" customHeight="1">
      <c r="B6" s="53" t="s">
        <v>0</v>
      </c>
      <c r="C6" s="54"/>
      <c r="D6" s="54"/>
      <c r="E6" s="41">
        <v>1</v>
      </c>
      <c r="F6" s="9" t="s">
        <v>4</v>
      </c>
    </row>
    <row r="7" spans="2:9" s="1" customFormat="1" ht="24" customHeight="1">
      <c r="B7" s="53" t="s">
        <v>1</v>
      </c>
      <c r="C7" s="54"/>
      <c r="D7" s="54"/>
      <c r="E7" s="41">
        <v>130</v>
      </c>
      <c r="F7" s="9" t="s">
        <v>19</v>
      </c>
    </row>
    <row r="8" spans="2:9" s="1" customFormat="1" ht="24" customHeight="1">
      <c r="B8" s="53" t="s">
        <v>161</v>
      </c>
      <c r="C8" s="54"/>
      <c r="D8" s="54"/>
      <c r="E8" s="41">
        <v>8</v>
      </c>
      <c r="F8" s="9" t="s">
        <v>162</v>
      </c>
    </row>
    <row r="9" spans="2:9" s="1" customFormat="1" ht="24" customHeight="1">
      <c r="B9" s="4"/>
      <c r="C9" s="4"/>
      <c r="D9" s="4"/>
      <c r="E9" s="3"/>
      <c r="F9" s="3"/>
      <c r="I9" s="33"/>
    </row>
    <row r="10" spans="2:9" s="1" customFormat="1" ht="24" customHeight="1">
      <c r="B10" s="64" t="s">
        <v>15</v>
      </c>
      <c r="C10" s="64"/>
      <c r="D10" s="64"/>
      <c r="E10" s="64"/>
      <c r="F10" s="8" t="s">
        <v>14</v>
      </c>
    </row>
    <row r="11" spans="2:9" s="1" customFormat="1" ht="24" customHeight="1">
      <c r="B11" s="73" t="s">
        <v>206</v>
      </c>
      <c r="C11" s="88"/>
      <c r="D11" s="10" t="s">
        <v>207</v>
      </c>
      <c r="E11" s="34">
        <v>62</v>
      </c>
      <c r="F11" s="10" t="s">
        <v>3</v>
      </c>
    </row>
    <row r="12" spans="2:9" s="1" customFormat="1" ht="24" customHeight="1">
      <c r="B12" s="89"/>
      <c r="C12" s="90"/>
      <c r="D12" s="10" t="s">
        <v>208</v>
      </c>
      <c r="E12" s="35">
        <v>2.4</v>
      </c>
      <c r="F12" s="10" t="s">
        <v>164</v>
      </c>
      <c r="G12" s="18" t="s">
        <v>23</v>
      </c>
    </row>
    <row r="13" spans="2:9" s="1" customFormat="1" ht="24" customHeight="1">
      <c r="B13" s="74"/>
      <c r="C13" s="91"/>
      <c r="D13" s="10" t="s">
        <v>209</v>
      </c>
      <c r="E13" s="34">
        <f>ROUNDUP(E6*E7*E8*E12/E11,0)</f>
        <v>41</v>
      </c>
      <c r="F13" s="10" t="s">
        <v>166</v>
      </c>
      <c r="G13" s="18"/>
    </row>
    <row r="14" spans="2:9" s="1" customFormat="1" ht="24" customHeight="1">
      <c r="B14" s="92" t="s">
        <v>210</v>
      </c>
      <c r="C14" s="93"/>
      <c r="D14" s="10" t="s">
        <v>207</v>
      </c>
      <c r="E14" s="34">
        <v>100</v>
      </c>
      <c r="F14" s="10" t="s">
        <v>163</v>
      </c>
      <c r="G14" s="18"/>
    </row>
    <row r="15" spans="2:9" s="1" customFormat="1" ht="24" customHeight="1">
      <c r="B15" s="94"/>
      <c r="C15" s="95"/>
      <c r="D15" s="10" t="s">
        <v>208</v>
      </c>
      <c r="E15" s="35">
        <v>2.1</v>
      </c>
      <c r="F15" s="10" t="s">
        <v>144</v>
      </c>
      <c r="G15" s="18" t="s">
        <v>23</v>
      </c>
    </row>
    <row r="16" spans="2:9" s="1" customFormat="1" ht="24" customHeight="1">
      <c r="B16" s="96"/>
      <c r="C16" s="97"/>
      <c r="D16" s="10" t="s">
        <v>209</v>
      </c>
      <c r="E16" s="34">
        <f>ROUNDUP(E6*E7*E8*E15/E14,0)</f>
        <v>22</v>
      </c>
      <c r="F16" s="10" t="s">
        <v>107</v>
      </c>
      <c r="G16" s="18"/>
    </row>
    <row r="17" spans="2:7" s="1" customFormat="1" ht="24" customHeight="1">
      <c r="B17" s="53" t="s">
        <v>165</v>
      </c>
      <c r="C17" s="53"/>
      <c r="D17" s="53"/>
      <c r="E17" s="34">
        <f>E13-E16</f>
        <v>19</v>
      </c>
      <c r="F17" s="10" t="s">
        <v>107</v>
      </c>
      <c r="G17" s="18"/>
    </row>
    <row r="18" spans="2:7" s="1" customFormat="1" ht="24" customHeight="1">
      <c r="B18" s="53" t="s">
        <v>199</v>
      </c>
      <c r="C18" s="53"/>
      <c r="D18" s="53"/>
      <c r="E18" s="34">
        <v>12</v>
      </c>
      <c r="F18" s="10" t="s">
        <v>78</v>
      </c>
      <c r="G18" s="18" t="s">
        <v>24</v>
      </c>
    </row>
    <row r="19" spans="2:7" s="1" customFormat="1" ht="24" customHeight="1">
      <c r="B19" s="53" t="s">
        <v>83</v>
      </c>
      <c r="C19" s="53"/>
      <c r="D19" s="53"/>
      <c r="E19" s="36">
        <v>2.62</v>
      </c>
      <c r="F19" s="10" t="s">
        <v>84</v>
      </c>
      <c r="G19" s="18" t="s">
        <v>27</v>
      </c>
    </row>
    <row r="20" spans="2:7" s="1" customFormat="1" ht="24" customHeight="1">
      <c r="B20" s="3"/>
      <c r="C20" s="3"/>
      <c r="D20" s="3"/>
      <c r="E20" s="3"/>
      <c r="F20" s="3"/>
    </row>
    <row r="21" spans="2:7" s="1" customFormat="1" ht="24" customHeight="1">
      <c r="B21" s="54" t="s">
        <v>10</v>
      </c>
      <c r="C21" s="55"/>
      <c r="D21" s="56"/>
      <c r="E21" s="11">
        <f>(E6*(E7*8)*E12)+(E13*E8/12)</f>
        <v>2523.3333333333335</v>
      </c>
      <c r="F21" s="10" t="s">
        <v>3</v>
      </c>
    </row>
    <row r="22" spans="2:7" s="1" customFormat="1" ht="24" customHeight="1" thickBot="1">
      <c r="B22" s="57" t="s">
        <v>11</v>
      </c>
      <c r="C22" s="58"/>
      <c r="D22" s="59"/>
      <c r="E22" s="12">
        <f>(E6*(E7*8)*E15)+(E16*E8/12)</f>
        <v>2198.6666666666665</v>
      </c>
      <c r="F22" s="13" t="s">
        <v>3</v>
      </c>
    </row>
    <row r="23" spans="2:7" s="1" customFormat="1" ht="24" customHeight="1" thickBot="1">
      <c r="B23" s="60" t="s">
        <v>2</v>
      </c>
      <c r="C23" s="61"/>
      <c r="D23" s="62"/>
      <c r="E23" s="37">
        <f>E21-E22</f>
        <v>324.66666666666697</v>
      </c>
      <c r="F23" s="15" t="s">
        <v>3</v>
      </c>
    </row>
    <row r="24" spans="2:7" s="1" customFormat="1" ht="17.25">
      <c r="B24" s="3"/>
      <c r="C24" s="3"/>
      <c r="D24" s="3"/>
      <c r="E24" s="3"/>
      <c r="F24" s="3"/>
    </row>
    <row r="25" spans="2:7" s="1" customFormat="1" ht="36.75" customHeight="1" thickTop="1" thickBot="1">
      <c r="B25" s="49" t="s">
        <v>86</v>
      </c>
      <c r="C25" s="50"/>
      <c r="D25" s="50"/>
      <c r="E25" s="6">
        <f>E23*E19</f>
        <v>850.62666666666746</v>
      </c>
      <c r="F25" s="7" t="s">
        <v>85</v>
      </c>
    </row>
    <row r="26" spans="2:7" s="1" customFormat="1" ht="14.25" thickTop="1"/>
    <row r="27" spans="2:7" s="1" customFormat="1" ht="13.5">
      <c r="B27" s="1" t="s">
        <v>12</v>
      </c>
    </row>
    <row r="28" spans="2:7" s="1" customFormat="1" ht="13.5">
      <c r="B28" s="2" t="s">
        <v>25</v>
      </c>
      <c r="C28" s="2" t="s">
        <v>8</v>
      </c>
    </row>
    <row r="29" spans="2:7" s="1" customFormat="1" ht="13.5">
      <c r="B29" s="2" t="s">
        <v>26</v>
      </c>
      <c r="C29" s="2" t="s">
        <v>62</v>
      </c>
    </row>
    <row r="30" spans="2:7" s="1" customFormat="1" ht="13.5">
      <c r="B30" s="2" t="s">
        <v>28</v>
      </c>
      <c r="C30" s="1" t="s">
        <v>9</v>
      </c>
    </row>
  </sheetData>
  <sheetProtection algorithmName="SHA-512" hashValue="ezKZjyG2mhNNmVp1zeP6NDlNp8DrXacD0N9aPim4jxxIyUSCE5gzf/vrXBOJDAfc6mMRdaVHglSQTBoc1TdWtw==" saltValue="AZNtNC5YPHET695Af3VFkg==" spinCount="100000" sheet="1" objects="1" scenarios="1"/>
  <mergeCells count="17">
    <mergeCell ref="B23:D23"/>
    <mergeCell ref="B25:D25"/>
    <mergeCell ref="B8:D8"/>
    <mergeCell ref="B10:E10"/>
    <mergeCell ref="B17:D17"/>
    <mergeCell ref="B19:D19"/>
    <mergeCell ref="B21:D21"/>
    <mergeCell ref="B22:D22"/>
    <mergeCell ref="B18:D18"/>
    <mergeCell ref="B11:C13"/>
    <mergeCell ref="B14:C16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9B74-23A0-4442-8615-BB4BDF1779FD}">
  <dimension ref="B2:H22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181</v>
      </c>
      <c r="C4" s="51"/>
      <c r="D4" s="52" t="s">
        <v>182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183</v>
      </c>
      <c r="C6" s="54"/>
      <c r="D6" s="54"/>
      <c r="E6" s="39">
        <v>1039</v>
      </c>
      <c r="F6" s="9" t="s">
        <v>184</v>
      </c>
    </row>
    <row r="7" spans="2:7" ht="24" customHeight="1">
      <c r="B7" s="53" t="s">
        <v>1</v>
      </c>
      <c r="C7" s="54"/>
      <c r="D7" s="54"/>
      <c r="E7" s="38" t="s">
        <v>205</v>
      </c>
      <c r="F7" s="9" t="s">
        <v>19</v>
      </c>
    </row>
    <row r="8" spans="2:7" ht="24" customHeight="1">
      <c r="B8" s="4"/>
      <c r="C8" s="4"/>
      <c r="D8" s="4"/>
      <c r="E8" s="3"/>
      <c r="F8" s="3"/>
    </row>
    <row r="9" spans="2:7" ht="24" customHeight="1">
      <c r="B9" s="64" t="s">
        <v>15</v>
      </c>
      <c r="C9" s="64"/>
      <c r="D9" s="64"/>
      <c r="E9" s="64"/>
      <c r="F9" s="8" t="s">
        <v>14</v>
      </c>
    </row>
    <row r="10" spans="2:7" ht="24" customHeight="1">
      <c r="B10" s="53" t="s">
        <v>200</v>
      </c>
      <c r="C10" s="53"/>
      <c r="D10" s="53"/>
      <c r="E10" s="23">
        <v>37.340000000000003</v>
      </c>
      <c r="F10" s="10" t="s">
        <v>185</v>
      </c>
      <c r="G10" s="18" t="s">
        <v>23</v>
      </c>
    </row>
    <row r="11" spans="2:7" ht="47.25" customHeight="1">
      <c r="B11" s="67" t="s">
        <v>201</v>
      </c>
      <c r="C11" s="53"/>
      <c r="D11" s="53"/>
      <c r="E11" s="23">
        <v>28.84</v>
      </c>
      <c r="F11" s="10" t="s">
        <v>185</v>
      </c>
      <c r="G11" s="18" t="s">
        <v>24</v>
      </c>
    </row>
    <row r="12" spans="2:7" ht="24" customHeight="1">
      <c r="B12" s="3"/>
      <c r="C12" s="3"/>
      <c r="D12" s="3"/>
      <c r="E12" s="3"/>
      <c r="F12" s="3"/>
    </row>
    <row r="13" spans="2:7" ht="24" customHeight="1">
      <c r="B13" s="54" t="s">
        <v>202</v>
      </c>
      <c r="C13" s="55"/>
      <c r="D13" s="56"/>
      <c r="E13" s="11">
        <f>E10*E6</f>
        <v>38796.26</v>
      </c>
      <c r="F13" s="10" t="s">
        <v>211</v>
      </c>
    </row>
    <row r="14" spans="2:7" ht="24" customHeight="1" thickBot="1">
      <c r="B14" s="57" t="s">
        <v>203</v>
      </c>
      <c r="C14" s="58"/>
      <c r="D14" s="59"/>
      <c r="E14" s="12">
        <f>E11*E6</f>
        <v>29964.76</v>
      </c>
      <c r="F14" s="13" t="s">
        <v>211</v>
      </c>
    </row>
    <row r="15" spans="2:7" ht="24" customHeight="1" thickBot="1">
      <c r="B15" s="60" t="s">
        <v>204</v>
      </c>
      <c r="C15" s="61"/>
      <c r="D15" s="62"/>
      <c r="E15" s="14">
        <f>E13-E14</f>
        <v>8831.5000000000036</v>
      </c>
      <c r="F15" s="15" t="s">
        <v>211</v>
      </c>
    </row>
    <row r="16" spans="2:7" ht="21" thickBot="1">
      <c r="B16" s="3"/>
      <c r="C16" s="3"/>
      <c r="D16" s="3"/>
      <c r="E16" s="3"/>
      <c r="F16" s="3"/>
    </row>
    <row r="17" spans="2:6" ht="36.75" customHeight="1" thickTop="1" thickBot="1">
      <c r="B17" s="49" t="s">
        <v>86</v>
      </c>
      <c r="C17" s="50"/>
      <c r="D17" s="50"/>
      <c r="E17" s="6">
        <f>E15</f>
        <v>8831.5000000000036</v>
      </c>
      <c r="F17" s="7" t="s">
        <v>85</v>
      </c>
    </row>
    <row r="18" spans="2:6" ht="19.5" thickTop="1"/>
    <row r="19" spans="2:6">
      <c r="B19" s="1" t="s">
        <v>12</v>
      </c>
    </row>
    <row r="20" spans="2:6">
      <c r="B20" s="2" t="s">
        <v>25</v>
      </c>
      <c r="C20" s="1" t="s">
        <v>35</v>
      </c>
    </row>
    <row r="21" spans="2:6">
      <c r="B21" s="2" t="s">
        <v>26</v>
      </c>
      <c r="C21" s="2" t="s">
        <v>62</v>
      </c>
    </row>
    <row r="22" spans="2:6">
      <c r="B22" s="2"/>
    </row>
  </sheetData>
  <sheetProtection algorithmName="SHA-512" hashValue="7YmtpX/UGcAujKX8qzHAOwsgUH9yIFOmxh+MroFmLttp6TnQXn7J9fUbrzdULcRry0Bzq2ZowikH3LYKWSjvQQ==" saltValue="AbRl5ICQaCBEkzLzSiQELQ==" spinCount="100000" sheet="1" objects="1" scenarios="1"/>
  <mergeCells count="13">
    <mergeCell ref="B15:D15"/>
    <mergeCell ref="B17:D17"/>
    <mergeCell ref="B9:E9"/>
    <mergeCell ref="B10:D10"/>
    <mergeCell ref="B11:D11"/>
    <mergeCell ref="B13:D13"/>
    <mergeCell ref="B14:D14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3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113</v>
      </c>
      <c r="C4" s="51"/>
      <c r="D4" s="66" t="s">
        <v>17</v>
      </c>
      <c r="E4" s="66"/>
      <c r="F4" s="6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0</v>
      </c>
      <c r="C6" s="54"/>
      <c r="D6" s="54"/>
      <c r="E6" s="41">
        <v>1</v>
      </c>
      <c r="F6" s="9" t="s">
        <v>4</v>
      </c>
    </row>
    <row r="7" spans="2:7" ht="24" customHeight="1">
      <c r="B7" s="53" t="s">
        <v>1</v>
      </c>
      <c r="C7" s="54"/>
      <c r="D7" s="54"/>
      <c r="E7" s="41">
        <v>130</v>
      </c>
      <c r="F7" s="9" t="s">
        <v>19</v>
      </c>
    </row>
    <row r="8" spans="2:7" ht="24" customHeight="1">
      <c r="B8" s="4"/>
      <c r="C8" s="4"/>
      <c r="D8" s="4"/>
      <c r="E8" s="3"/>
      <c r="F8" s="3"/>
    </row>
    <row r="9" spans="2:7" ht="24" customHeight="1">
      <c r="B9" s="64" t="s">
        <v>15</v>
      </c>
      <c r="C9" s="64"/>
      <c r="D9" s="64"/>
      <c r="E9" s="64"/>
      <c r="F9" s="8" t="s">
        <v>14</v>
      </c>
    </row>
    <row r="10" spans="2:7" ht="24" customHeight="1">
      <c r="B10" s="53" t="s">
        <v>21</v>
      </c>
      <c r="C10" s="53"/>
      <c r="D10" s="53"/>
      <c r="E10" s="32">
        <v>20</v>
      </c>
      <c r="F10" s="10" t="s">
        <v>20</v>
      </c>
      <c r="G10" s="18" t="s">
        <v>23</v>
      </c>
    </row>
    <row r="11" spans="2:7" ht="24" customHeight="1">
      <c r="B11" s="53" t="s">
        <v>22</v>
      </c>
      <c r="C11" s="53"/>
      <c r="D11" s="53"/>
      <c r="E11" s="32">
        <v>0</v>
      </c>
      <c r="F11" s="10" t="s">
        <v>33</v>
      </c>
      <c r="G11" s="18"/>
    </row>
    <row r="12" spans="2:7" ht="24" customHeight="1">
      <c r="B12" s="53" t="s">
        <v>87</v>
      </c>
      <c r="C12" s="53"/>
      <c r="D12" s="53"/>
      <c r="E12" s="23">
        <v>2.99</v>
      </c>
      <c r="F12" s="10" t="s">
        <v>84</v>
      </c>
      <c r="G12" s="18" t="s">
        <v>24</v>
      </c>
    </row>
    <row r="13" spans="2:7" ht="24" customHeight="1">
      <c r="B13" s="3"/>
      <c r="C13" s="3"/>
      <c r="D13" s="3"/>
      <c r="E13" s="3"/>
      <c r="F13" s="3"/>
    </row>
    <row r="14" spans="2:7" ht="24" customHeight="1">
      <c r="B14" s="54" t="s">
        <v>10</v>
      </c>
      <c r="C14" s="55"/>
      <c r="D14" s="56"/>
      <c r="E14" s="11">
        <f>E6*E7*E10</f>
        <v>2600</v>
      </c>
      <c r="F14" s="10" t="s">
        <v>34</v>
      </c>
    </row>
    <row r="15" spans="2:7" ht="24" customHeight="1" thickBot="1">
      <c r="B15" s="57" t="s">
        <v>11</v>
      </c>
      <c r="C15" s="58"/>
      <c r="D15" s="59"/>
      <c r="E15" s="12">
        <f>E6*E7*E11</f>
        <v>0</v>
      </c>
      <c r="F15" s="13" t="s">
        <v>34</v>
      </c>
    </row>
    <row r="16" spans="2:7" ht="24" customHeight="1" thickBot="1">
      <c r="B16" s="60" t="s">
        <v>2</v>
      </c>
      <c r="C16" s="61"/>
      <c r="D16" s="62"/>
      <c r="E16" s="14">
        <f>E14-E15</f>
        <v>2600</v>
      </c>
      <c r="F16" s="15" t="s">
        <v>34</v>
      </c>
    </row>
    <row r="17" spans="2:6" ht="21" thickBot="1">
      <c r="B17" s="3"/>
      <c r="C17" s="3"/>
      <c r="D17" s="3"/>
      <c r="E17" s="3"/>
      <c r="F17" s="3"/>
    </row>
    <row r="18" spans="2:6" ht="36.75" customHeight="1" thickTop="1" thickBot="1">
      <c r="B18" s="49" t="s">
        <v>86</v>
      </c>
      <c r="C18" s="50"/>
      <c r="D18" s="50"/>
      <c r="E18" s="6">
        <f>E16*E12</f>
        <v>7774.0000000000009</v>
      </c>
      <c r="F18" s="7" t="s">
        <v>85</v>
      </c>
    </row>
    <row r="19" spans="2:6" ht="19.5" thickTop="1"/>
    <row r="20" spans="2:6">
      <c r="B20" s="1" t="s">
        <v>12</v>
      </c>
    </row>
    <row r="21" spans="2:6">
      <c r="B21" s="2" t="s">
        <v>25</v>
      </c>
      <c r="C21" s="1" t="s">
        <v>35</v>
      </c>
    </row>
    <row r="22" spans="2:6">
      <c r="B22" s="2" t="s">
        <v>26</v>
      </c>
      <c r="C22" s="1" t="s">
        <v>9</v>
      </c>
    </row>
    <row r="23" spans="2:6">
      <c r="B23" s="2"/>
    </row>
  </sheetData>
  <sheetProtection algorithmName="SHA-512" hashValue="JynXyRtt1XkjfkgdYrvJiMa33d0+YLYCXZtfHyG4ZfqfGVUJ0nRMgTzzqBOFo014EwVO89Xskd+SsYPO6BGCBA==" saltValue="38PKAe6k524nSgxzXdHn4w==" spinCount="100000" sheet="1" objects="1" scenarios="1"/>
  <mergeCells count="14">
    <mergeCell ref="B2:F2"/>
    <mergeCell ref="B5:E5"/>
    <mergeCell ref="B6:D6"/>
    <mergeCell ref="B7:D7"/>
    <mergeCell ref="B9:E9"/>
    <mergeCell ref="B18:D18"/>
    <mergeCell ref="B4:C4"/>
    <mergeCell ref="D4:F4"/>
    <mergeCell ref="B10:D10"/>
    <mergeCell ref="B11:D11"/>
    <mergeCell ref="B12:D12"/>
    <mergeCell ref="B14:D14"/>
    <mergeCell ref="B15:D15"/>
    <mergeCell ref="B16:D1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3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5" width="14.625" style="1" customWidth="1"/>
    <col min="6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114</v>
      </c>
      <c r="C4" s="51"/>
      <c r="D4" s="52" t="s">
        <v>29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0</v>
      </c>
      <c r="C6" s="54"/>
      <c r="D6" s="54"/>
      <c r="E6" s="41">
        <v>1</v>
      </c>
      <c r="F6" s="9" t="s">
        <v>4</v>
      </c>
    </row>
    <row r="7" spans="2:7" ht="24" customHeight="1">
      <c r="B7" s="53" t="s">
        <v>1</v>
      </c>
      <c r="C7" s="54"/>
      <c r="D7" s="54"/>
      <c r="E7" s="41">
        <v>130</v>
      </c>
      <c r="F7" s="9" t="s">
        <v>19</v>
      </c>
    </row>
    <row r="8" spans="2:7" ht="24" customHeight="1">
      <c r="B8" s="4"/>
      <c r="C8" s="4"/>
      <c r="D8" s="4"/>
      <c r="E8" s="3"/>
      <c r="F8" s="3"/>
    </row>
    <row r="9" spans="2:7" ht="24" customHeight="1">
      <c r="B9" s="64" t="s">
        <v>15</v>
      </c>
      <c r="C9" s="64"/>
      <c r="D9" s="64"/>
      <c r="E9" s="64"/>
      <c r="F9" s="8" t="s">
        <v>14</v>
      </c>
    </row>
    <row r="10" spans="2:7" ht="24" customHeight="1">
      <c r="B10" s="53" t="s">
        <v>32</v>
      </c>
      <c r="C10" s="53"/>
      <c r="D10" s="53"/>
      <c r="E10" s="42">
        <v>25.8</v>
      </c>
      <c r="F10" s="10" t="s">
        <v>30</v>
      </c>
      <c r="G10" s="18" t="s">
        <v>23</v>
      </c>
    </row>
    <row r="11" spans="2:7" ht="47.25" customHeight="1">
      <c r="B11" s="67" t="s">
        <v>31</v>
      </c>
      <c r="C11" s="53"/>
      <c r="D11" s="53"/>
      <c r="E11" s="42">
        <v>15.3</v>
      </c>
      <c r="F11" s="10" t="s">
        <v>30</v>
      </c>
      <c r="G11" s="18" t="s">
        <v>24</v>
      </c>
    </row>
    <row r="12" spans="2:7" ht="24" customHeight="1">
      <c r="B12" s="53" t="s">
        <v>83</v>
      </c>
      <c r="C12" s="53"/>
      <c r="D12" s="53"/>
      <c r="E12" s="42">
        <v>2.62</v>
      </c>
      <c r="F12" s="10" t="s">
        <v>84</v>
      </c>
      <c r="G12" s="18" t="s">
        <v>27</v>
      </c>
    </row>
    <row r="13" spans="2:7" ht="24" customHeight="1">
      <c r="B13" s="3"/>
      <c r="C13" s="3"/>
      <c r="D13" s="3"/>
      <c r="E13" s="3"/>
      <c r="F13" s="3"/>
    </row>
    <row r="14" spans="2:7" ht="24" customHeight="1">
      <c r="B14" s="54" t="s">
        <v>10</v>
      </c>
      <c r="C14" s="55"/>
      <c r="D14" s="56"/>
      <c r="E14" s="11">
        <f>E6*(E7*8)*E10</f>
        <v>26832</v>
      </c>
      <c r="F14" s="10" t="s">
        <v>3</v>
      </c>
    </row>
    <row r="15" spans="2:7" ht="24" customHeight="1" thickBot="1">
      <c r="B15" s="57" t="s">
        <v>11</v>
      </c>
      <c r="C15" s="58"/>
      <c r="D15" s="59"/>
      <c r="E15" s="12">
        <f>(E6*(E7*8)*E11)</f>
        <v>15912</v>
      </c>
      <c r="F15" s="13" t="s">
        <v>3</v>
      </c>
    </row>
    <row r="16" spans="2:7" ht="24" customHeight="1" thickBot="1">
      <c r="B16" s="60" t="s">
        <v>2</v>
      </c>
      <c r="C16" s="61"/>
      <c r="D16" s="62"/>
      <c r="E16" s="14">
        <f>E14-E15</f>
        <v>10920</v>
      </c>
      <c r="F16" s="15" t="s">
        <v>3</v>
      </c>
    </row>
    <row r="17" spans="2:6" ht="21" thickBot="1">
      <c r="B17" s="3"/>
      <c r="C17" s="3"/>
      <c r="D17" s="3"/>
      <c r="E17" s="3"/>
      <c r="F17" s="3"/>
    </row>
    <row r="18" spans="2:6" ht="36.75" customHeight="1" thickTop="1" thickBot="1">
      <c r="B18" s="49" t="s">
        <v>86</v>
      </c>
      <c r="C18" s="50"/>
      <c r="D18" s="50"/>
      <c r="E18" s="6">
        <f>E16*E12</f>
        <v>28610.400000000001</v>
      </c>
      <c r="F18" s="7" t="s">
        <v>85</v>
      </c>
    </row>
    <row r="19" spans="2:6" ht="19.5" thickTop="1"/>
    <row r="20" spans="2:6">
      <c r="B20" s="1" t="s">
        <v>12</v>
      </c>
    </row>
    <row r="21" spans="2:6">
      <c r="B21" s="2" t="s">
        <v>25</v>
      </c>
      <c r="C21" s="2" t="s">
        <v>8</v>
      </c>
    </row>
    <row r="22" spans="2:6">
      <c r="B22" s="2" t="s">
        <v>26</v>
      </c>
      <c r="C22" s="2" t="s">
        <v>8</v>
      </c>
    </row>
    <row r="23" spans="2:6">
      <c r="B23" s="2" t="s">
        <v>28</v>
      </c>
      <c r="C23" s="1" t="s">
        <v>9</v>
      </c>
    </row>
  </sheetData>
  <sheetProtection algorithmName="SHA-512" hashValue="dGaCyDGHrWLqbrFIS739JbOMP6wY8fFVYxUUO7sKpJvgJnOQ/GXrt+U+8WkAb6XQVmB6/kULWPcdiwnexYZneQ==" saltValue="C0CheGhPdVoLG72/2xrx6g==" spinCount="100000" sheet="1" objects="1" scenarios="1"/>
  <mergeCells count="14">
    <mergeCell ref="B7:D7"/>
    <mergeCell ref="B2:F2"/>
    <mergeCell ref="B4:C4"/>
    <mergeCell ref="D4:F4"/>
    <mergeCell ref="B5:E5"/>
    <mergeCell ref="B6:D6"/>
    <mergeCell ref="B16:D16"/>
    <mergeCell ref="B18:D18"/>
    <mergeCell ref="B9:E9"/>
    <mergeCell ref="B10:D10"/>
    <mergeCell ref="B11:D11"/>
    <mergeCell ref="B12:D12"/>
    <mergeCell ref="B14:D14"/>
    <mergeCell ref="B15:D1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4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115</v>
      </c>
      <c r="C4" s="51"/>
      <c r="D4" s="52" t="s">
        <v>36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0</v>
      </c>
      <c r="C6" s="54"/>
      <c r="D6" s="54"/>
      <c r="E6" s="41">
        <v>1</v>
      </c>
      <c r="F6" s="9" t="s">
        <v>4</v>
      </c>
    </row>
    <row r="7" spans="2:7" ht="24" customHeight="1">
      <c r="B7" s="53" t="s">
        <v>1</v>
      </c>
      <c r="C7" s="54"/>
      <c r="D7" s="54"/>
      <c r="E7" s="41">
        <v>130</v>
      </c>
      <c r="F7" s="9" t="s">
        <v>19</v>
      </c>
    </row>
    <row r="8" spans="2:7" ht="24" customHeight="1">
      <c r="B8" s="4"/>
      <c r="C8" s="4"/>
      <c r="D8" s="4"/>
      <c r="E8" s="3"/>
      <c r="F8" s="3"/>
    </row>
    <row r="9" spans="2:7" ht="24" customHeight="1">
      <c r="B9" s="64" t="s">
        <v>15</v>
      </c>
      <c r="C9" s="64"/>
      <c r="D9" s="64"/>
      <c r="E9" s="64"/>
      <c r="F9" s="8" t="s">
        <v>14</v>
      </c>
    </row>
    <row r="10" spans="2:7" ht="24" customHeight="1">
      <c r="B10" s="53" t="s">
        <v>38</v>
      </c>
      <c r="C10" s="53"/>
      <c r="D10" s="53"/>
      <c r="E10" s="32">
        <v>4</v>
      </c>
      <c r="F10" s="10" t="s">
        <v>104</v>
      </c>
      <c r="G10" s="18" t="s">
        <v>23</v>
      </c>
    </row>
    <row r="11" spans="2:7" ht="24" customHeight="1">
      <c r="B11" s="53" t="s">
        <v>105</v>
      </c>
      <c r="C11" s="53"/>
      <c r="D11" s="53"/>
      <c r="E11" s="32">
        <f>E6*E7*E10</f>
        <v>520</v>
      </c>
      <c r="F11" s="10" t="s">
        <v>39</v>
      </c>
      <c r="G11" s="18"/>
    </row>
    <row r="12" spans="2:7" ht="24" customHeight="1">
      <c r="B12" s="53" t="s">
        <v>90</v>
      </c>
      <c r="C12" s="53"/>
      <c r="D12" s="53"/>
      <c r="E12" s="23">
        <v>0.85</v>
      </c>
      <c r="F12" s="17" t="s">
        <v>88</v>
      </c>
      <c r="G12" s="18" t="s">
        <v>24</v>
      </c>
    </row>
    <row r="13" spans="2:7" ht="24" customHeight="1">
      <c r="B13" s="68" t="s">
        <v>91</v>
      </c>
      <c r="C13" s="68"/>
      <c r="D13" s="68"/>
      <c r="E13" s="32">
        <v>0</v>
      </c>
      <c r="F13" s="17" t="s">
        <v>88</v>
      </c>
      <c r="G13" s="18" t="s">
        <v>27</v>
      </c>
    </row>
    <row r="14" spans="2:7" ht="24" customHeight="1">
      <c r="B14" s="3"/>
      <c r="C14" s="3"/>
      <c r="D14" s="3"/>
      <c r="E14" s="3"/>
      <c r="F14" s="3"/>
    </row>
    <row r="15" spans="2:7" ht="45" customHeight="1">
      <c r="B15" s="69" t="s">
        <v>92</v>
      </c>
      <c r="C15" s="55"/>
      <c r="D15" s="56"/>
      <c r="E15" s="11">
        <f>E11*E12</f>
        <v>442</v>
      </c>
      <c r="F15" s="10" t="s">
        <v>89</v>
      </c>
    </row>
    <row r="16" spans="2:7" ht="45" customHeight="1" thickBot="1">
      <c r="B16" s="69" t="s">
        <v>93</v>
      </c>
      <c r="C16" s="55"/>
      <c r="D16" s="56"/>
      <c r="E16" s="12">
        <f>E11*E13</f>
        <v>0</v>
      </c>
      <c r="F16" s="13" t="s">
        <v>89</v>
      </c>
    </row>
    <row r="17" spans="2:9" ht="24" customHeight="1" thickBot="1">
      <c r="B17" s="60" t="s">
        <v>94</v>
      </c>
      <c r="C17" s="61"/>
      <c r="D17" s="62"/>
      <c r="E17" s="14">
        <f>E15-E16</f>
        <v>442</v>
      </c>
      <c r="F17" s="15" t="s">
        <v>89</v>
      </c>
    </row>
    <row r="18" spans="2:9" s="1" customFormat="1" ht="21" thickBot="1">
      <c r="B18" s="3"/>
      <c r="C18" s="3"/>
      <c r="D18" s="3"/>
      <c r="E18" s="3"/>
      <c r="F18" s="3"/>
      <c r="I18"/>
    </row>
    <row r="19" spans="2:9" s="1" customFormat="1" ht="36.75" customHeight="1" thickTop="1" thickBot="1">
      <c r="B19" s="49" t="s">
        <v>86</v>
      </c>
      <c r="C19" s="50"/>
      <c r="D19" s="50"/>
      <c r="E19" s="6">
        <f>E17</f>
        <v>442</v>
      </c>
      <c r="F19" s="7" t="s">
        <v>85</v>
      </c>
      <c r="I19"/>
    </row>
    <row r="20" spans="2:9" s="1" customFormat="1" ht="19.5" thickTop="1">
      <c r="I20"/>
    </row>
    <row r="21" spans="2:9" s="1" customFormat="1">
      <c r="B21" s="1" t="s">
        <v>12</v>
      </c>
      <c r="I21"/>
    </row>
    <row r="22" spans="2:9" s="1" customFormat="1">
      <c r="B22" s="2" t="s">
        <v>25</v>
      </c>
      <c r="C22" s="1" t="s">
        <v>35</v>
      </c>
      <c r="I22"/>
    </row>
    <row r="23" spans="2:9" s="1" customFormat="1">
      <c r="B23" s="2" t="s">
        <v>26</v>
      </c>
      <c r="C23" s="2" t="s">
        <v>8</v>
      </c>
      <c r="I23"/>
    </row>
    <row r="24" spans="2:9" s="1" customFormat="1">
      <c r="B24" s="2" t="s">
        <v>28</v>
      </c>
      <c r="C24" s="2" t="s">
        <v>8</v>
      </c>
      <c r="I24"/>
    </row>
  </sheetData>
  <sheetProtection algorithmName="SHA-512" hashValue="gK4MKzMLNvlwtFDeJvGvXi16FlIqwCcEpmdHg0loRHLFmZi5M40XBexQLCjwiDBTs/m9MeU7wXXIGopfTj5mLw==" saltValue="k3c01gspot0DFnTNOtYFSg==" spinCount="100000" sheet="1" objects="1" scenarios="1"/>
  <mergeCells count="15">
    <mergeCell ref="B7:D7"/>
    <mergeCell ref="B2:F2"/>
    <mergeCell ref="B4:C4"/>
    <mergeCell ref="D4:F4"/>
    <mergeCell ref="B5:E5"/>
    <mergeCell ref="B6:D6"/>
    <mergeCell ref="B17:D17"/>
    <mergeCell ref="B19:D19"/>
    <mergeCell ref="B11:D11"/>
    <mergeCell ref="B9:E9"/>
    <mergeCell ref="B10:D10"/>
    <mergeCell ref="B12:D12"/>
    <mergeCell ref="B13:D13"/>
    <mergeCell ref="B15:D15"/>
    <mergeCell ref="B16:D16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C734-B5CC-4BFA-9DBD-19D635EC39D9}">
  <dimension ref="B2:H23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116</v>
      </c>
      <c r="C4" s="51"/>
      <c r="D4" s="52" t="s">
        <v>143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131</v>
      </c>
      <c r="C6" s="54"/>
      <c r="D6" s="54"/>
      <c r="E6" s="41">
        <v>250</v>
      </c>
      <c r="F6" s="9" t="s">
        <v>132</v>
      </c>
    </row>
    <row r="7" spans="2:7" ht="24" customHeight="1">
      <c r="B7" s="53" t="s">
        <v>136</v>
      </c>
      <c r="C7" s="54"/>
      <c r="D7" s="54"/>
      <c r="E7" s="41">
        <v>3</v>
      </c>
      <c r="F7" s="9" t="s">
        <v>34</v>
      </c>
    </row>
    <row r="8" spans="2:7" ht="24" customHeight="1">
      <c r="B8" s="4"/>
      <c r="C8" s="4"/>
      <c r="D8" s="4"/>
      <c r="E8" s="3"/>
      <c r="F8" s="3"/>
    </row>
    <row r="9" spans="2:7" ht="24" customHeight="1">
      <c r="B9" s="64" t="s">
        <v>15</v>
      </c>
      <c r="C9" s="64"/>
      <c r="D9" s="64"/>
      <c r="E9" s="64"/>
      <c r="F9" s="8" t="s">
        <v>14</v>
      </c>
    </row>
    <row r="10" spans="2:7" ht="24" customHeight="1">
      <c r="B10" s="53" t="s">
        <v>133</v>
      </c>
      <c r="C10" s="53"/>
      <c r="D10" s="53"/>
      <c r="E10" s="32">
        <v>50</v>
      </c>
      <c r="F10" s="10" t="s">
        <v>7</v>
      </c>
      <c r="G10" s="18" t="s">
        <v>23</v>
      </c>
    </row>
    <row r="11" spans="2:7" ht="24" customHeight="1">
      <c r="B11" s="68" t="s">
        <v>137</v>
      </c>
      <c r="C11" s="68"/>
      <c r="D11" s="68"/>
      <c r="E11" s="23">
        <v>1.47</v>
      </c>
      <c r="F11" s="10" t="s">
        <v>135</v>
      </c>
      <c r="G11" s="18" t="s">
        <v>24</v>
      </c>
    </row>
    <row r="12" spans="2:7" ht="24" customHeight="1">
      <c r="B12" s="68" t="s">
        <v>138</v>
      </c>
      <c r="C12" s="68"/>
      <c r="D12" s="68"/>
      <c r="E12" s="23">
        <v>1.26</v>
      </c>
      <c r="F12" s="10" t="s">
        <v>135</v>
      </c>
      <c r="G12" s="18" t="s">
        <v>27</v>
      </c>
    </row>
    <row r="13" spans="2:7" ht="24" customHeight="1">
      <c r="B13" s="3"/>
      <c r="C13" s="3"/>
      <c r="D13" s="3"/>
      <c r="E13" s="3"/>
      <c r="F13" s="3"/>
    </row>
    <row r="14" spans="2:7" ht="24" customHeight="1">
      <c r="B14" s="54" t="s">
        <v>140</v>
      </c>
      <c r="C14" s="55"/>
      <c r="D14" s="56"/>
      <c r="E14" s="11">
        <f>(E6*E7)*E11</f>
        <v>1102.5</v>
      </c>
      <c r="F14" s="10" t="s">
        <v>141</v>
      </c>
    </row>
    <row r="15" spans="2:7" ht="24" customHeight="1" thickBot="1">
      <c r="B15" s="57" t="s">
        <v>139</v>
      </c>
      <c r="C15" s="58"/>
      <c r="D15" s="59"/>
      <c r="E15" s="11">
        <f>((E6*(E7*(E10*0.01)))*E11)+((E6*(E7*(E10*0.01)))*E12)</f>
        <v>1023.75</v>
      </c>
      <c r="F15" s="13" t="s">
        <v>89</v>
      </c>
    </row>
    <row r="16" spans="2:7" ht="24" customHeight="1" thickBot="1">
      <c r="B16" s="70" t="s">
        <v>134</v>
      </c>
      <c r="C16" s="71"/>
      <c r="D16" s="72"/>
      <c r="E16" s="14">
        <f>E14-E15</f>
        <v>78.75</v>
      </c>
      <c r="F16" s="15" t="s">
        <v>141</v>
      </c>
    </row>
    <row r="17" spans="2:6" ht="21" thickBot="1">
      <c r="B17" s="3"/>
      <c r="C17" s="3"/>
      <c r="D17" s="3"/>
      <c r="E17" s="3"/>
      <c r="F17" s="3"/>
    </row>
    <row r="18" spans="2:6" ht="36.75" customHeight="1" thickTop="1" thickBot="1">
      <c r="B18" s="49" t="s">
        <v>86</v>
      </c>
      <c r="C18" s="50"/>
      <c r="D18" s="50"/>
      <c r="E18" s="6">
        <f>E16</f>
        <v>78.75</v>
      </c>
      <c r="F18" s="7" t="s">
        <v>85</v>
      </c>
    </row>
    <row r="19" spans="2:6" ht="19.5" thickTop="1"/>
    <row r="20" spans="2:6">
      <c r="B20" s="1" t="s">
        <v>12</v>
      </c>
    </row>
    <row r="21" spans="2:6">
      <c r="B21" s="2" t="s">
        <v>25</v>
      </c>
      <c r="C21" s="1" t="s">
        <v>142</v>
      </c>
    </row>
    <row r="22" spans="2:6">
      <c r="B22" s="2" t="s">
        <v>26</v>
      </c>
      <c r="C22" s="2" t="s">
        <v>8</v>
      </c>
    </row>
    <row r="23" spans="2:6">
      <c r="B23" s="2" t="s">
        <v>28</v>
      </c>
      <c r="C23" s="1" t="s">
        <v>142</v>
      </c>
    </row>
  </sheetData>
  <sheetProtection algorithmName="SHA-512" hashValue="A38M1hagJL1oHZBZnO93a0CEorctSPE0koZ8amhxzCjoxmenvkTsJsG95C2OanjBCkHv6d4bEXI/kg+ZjjDHBw==" saltValue="qMRFSb1eaMDdKS9cLBvU7g==" spinCount="100000" sheet="1" objects="1" scenarios="1"/>
  <mergeCells count="14">
    <mergeCell ref="B16:D16"/>
    <mergeCell ref="B18:D18"/>
    <mergeCell ref="B9:E9"/>
    <mergeCell ref="B10:D10"/>
    <mergeCell ref="B11:D11"/>
    <mergeCell ref="B12:D12"/>
    <mergeCell ref="B14:D14"/>
    <mergeCell ref="B15:D15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D009-3167-4D8F-892D-EFFE1BB520A3}">
  <dimension ref="B2:H22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117</v>
      </c>
      <c r="C4" s="51"/>
      <c r="D4" s="52" t="s">
        <v>148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0</v>
      </c>
      <c r="C6" s="54"/>
      <c r="D6" s="54"/>
      <c r="E6" s="41">
        <v>2</v>
      </c>
      <c r="F6" s="9" t="s">
        <v>4</v>
      </c>
    </row>
    <row r="7" spans="2:7" ht="24" customHeight="1">
      <c r="B7" s="53" t="s">
        <v>147</v>
      </c>
      <c r="C7" s="54"/>
      <c r="D7" s="54"/>
      <c r="E7" s="39">
        <v>1040</v>
      </c>
      <c r="F7" s="9" t="s">
        <v>39</v>
      </c>
    </row>
    <row r="8" spans="2:7" ht="24" customHeight="1">
      <c r="B8" s="4"/>
      <c r="C8" s="4"/>
      <c r="D8" s="4"/>
      <c r="E8" s="3"/>
      <c r="F8" s="3"/>
    </row>
    <row r="9" spans="2:7" ht="24" customHeight="1">
      <c r="B9" s="64" t="s">
        <v>15</v>
      </c>
      <c r="C9" s="64"/>
      <c r="D9" s="64"/>
      <c r="E9" s="64"/>
      <c r="F9" s="8" t="s">
        <v>14</v>
      </c>
    </row>
    <row r="10" spans="2:7" ht="24" customHeight="1">
      <c r="B10" s="53" t="s">
        <v>145</v>
      </c>
      <c r="C10" s="53"/>
      <c r="D10" s="53"/>
      <c r="E10" s="22">
        <v>0.49</v>
      </c>
      <c r="F10" s="10" t="s">
        <v>30</v>
      </c>
      <c r="G10" s="18" t="s">
        <v>23</v>
      </c>
    </row>
    <row r="11" spans="2:7" ht="24" customHeight="1">
      <c r="B11" s="53" t="s">
        <v>83</v>
      </c>
      <c r="C11" s="53"/>
      <c r="D11" s="53"/>
      <c r="E11" s="22">
        <v>2.62</v>
      </c>
      <c r="F11" s="10" t="s">
        <v>84</v>
      </c>
      <c r="G11" s="18" t="s">
        <v>24</v>
      </c>
    </row>
    <row r="12" spans="2:7" ht="24" customHeight="1">
      <c r="B12" s="3"/>
      <c r="C12" s="3"/>
      <c r="D12" s="3"/>
      <c r="E12" s="3"/>
      <c r="F12" s="3"/>
    </row>
    <row r="13" spans="2:7" ht="24" customHeight="1">
      <c r="B13" s="54" t="s">
        <v>10</v>
      </c>
      <c r="C13" s="55"/>
      <c r="D13" s="56"/>
      <c r="E13" s="11">
        <f>E6*E7*E10</f>
        <v>1019.1999999999999</v>
      </c>
      <c r="F13" s="10" t="s">
        <v>3</v>
      </c>
    </row>
    <row r="14" spans="2:7" ht="24" customHeight="1" thickBot="1">
      <c r="B14" s="57" t="s">
        <v>11</v>
      </c>
      <c r="C14" s="58"/>
      <c r="D14" s="59"/>
      <c r="E14" s="12">
        <v>0</v>
      </c>
      <c r="F14" s="13" t="s">
        <v>3</v>
      </c>
    </row>
    <row r="15" spans="2:7" ht="24" customHeight="1" thickBot="1">
      <c r="B15" s="60" t="s">
        <v>2</v>
      </c>
      <c r="C15" s="61"/>
      <c r="D15" s="62"/>
      <c r="E15" s="14">
        <f>E13-E14</f>
        <v>1019.1999999999999</v>
      </c>
      <c r="F15" s="15" t="s">
        <v>3</v>
      </c>
    </row>
    <row r="16" spans="2:7" ht="21" thickBot="1">
      <c r="B16" s="3"/>
      <c r="C16" s="3"/>
      <c r="D16" s="3"/>
      <c r="E16" s="3"/>
      <c r="F16" s="3"/>
    </row>
    <row r="17" spans="2:6" ht="36.75" customHeight="1" thickTop="1" thickBot="1">
      <c r="B17" s="49" t="s">
        <v>86</v>
      </c>
      <c r="C17" s="50"/>
      <c r="D17" s="50"/>
      <c r="E17" s="6">
        <f>E15*E11</f>
        <v>2670.3040000000001</v>
      </c>
      <c r="F17" s="7" t="s">
        <v>85</v>
      </c>
    </row>
    <row r="18" spans="2:6" ht="19.5" thickTop="1"/>
    <row r="19" spans="2:6">
      <c r="B19" s="1" t="s">
        <v>12</v>
      </c>
    </row>
    <row r="20" spans="2:6">
      <c r="B20" s="2" t="s">
        <v>25</v>
      </c>
      <c r="C20" s="1" t="s">
        <v>142</v>
      </c>
    </row>
    <row r="21" spans="2:6">
      <c r="B21" s="2" t="s">
        <v>26</v>
      </c>
      <c r="C21" s="2" t="s">
        <v>146</v>
      </c>
    </row>
    <row r="22" spans="2:6">
      <c r="B22" s="2"/>
    </row>
  </sheetData>
  <sheetProtection algorithmName="SHA-512" hashValue="vkDB/Juc6uGflwQGVAZ81uQxoTOE0UNdwyrDNTz0kFCmZ5Yop7jE/2cNOoCxVVVg4mtlKeWIRKrjJk67M1WjqA==" saltValue="1cam5ynzrp/jOwZCTM388g==" spinCount="100000" sheet="1" objects="1" scenarios="1"/>
  <mergeCells count="13">
    <mergeCell ref="B15:D15"/>
    <mergeCell ref="B17:D17"/>
    <mergeCell ref="B9:E9"/>
    <mergeCell ref="B10:D10"/>
    <mergeCell ref="B11:D11"/>
    <mergeCell ref="B13:D13"/>
    <mergeCell ref="B14:D14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C8149-0AF5-4E88-8E4A-5F213454DB56}">
  <dimension ref="B2:H28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9.625" style="1" customWidth="1"/>
    <col min="3" max="3" width="5.5" style="1" customWidth="1"/>
    <col min="4" max="4" width="18.625" style="1" customWidth="1"/>
    <col min="5" max="5" width="15.625" style="1" customWidth="1"/>
    <col min="6" max="6" width="17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118</v>
      </c>
      <c r="C4" s="51"/>
      <c r="D4" s="52" t="s">
        <v>186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167</v>
      </c>
      <c r="C6" s="54"/>
      <c r="D6" s="54"/>
      <c r="E6" s="39">
        <v>1000</v>
      </c>
      <c r="F6" s="9" t="s">
        <v>169</v>
      </c>
    </row>
    <row r="7" spans="2:7" ht="24" customHeight="1">
      <c r="B7" s="53" t="s">
        <v>179</v>
      </c>
      <c r="C7" s="54"/>
      <c r="D7" s="54"/>
      <c r="E7" s="39">
        <v>10</v>
      </c>
      <c r="F7" s="9" t="s">
        <v>168</v>
      </c>
    </row>
    <row r="8" spans="2:7" ht="24" customHeight="1">
      <c r="B8" s="4"/>
      <c r="C8" s="4"/>
      <c r="D8" s="4"/>
      <c r="E8" s="3"/>
      <c r="F8" s="3"/>
    </row>
    <row r="9" spans="2:7" ht="24" customHeight="1">
      <c r="B9" s="64" t="s">
        <v>15</v>
      </c>
      <c r="C9" s="64"/>
      <c r="D9" s="64"/>
      <c r="E9" s="65"/>
      <c r="F9" s="8" t="s">
        <v>14</v>
      </c>
    </row>
    <row r="10" spans="2:7" ht="24" customHeight="1">
      <c r="B10" s="53" t="s">
        <v>171</v>
      </c>
      <c r="C10" s="54"/>
      <c r="D10" s="54"/>
      <c r="E10" s="46">
        <v>10</v>
      </c>
      <c r="F10" s="9" t="s">
        <v>174</v>
      </c>
    </row>
    <row r="11" spans="2:7" ht="24" customHeight="1">
      <c r="B11" s="53" t="s">
        <v>172</v>
      </c>
      <c r="C11" s="54"/>
      <c r="D11" s="54"/>
      <c r="E11" s="47">
        <v>8.1999999999999993</v>
      </c>
      <c r="F11" s="9" t="s">
        <v>173</v>
      </c>
    </row>
    <row r="12" spans="2:7" ht="24" customHeight="1">
      <c r="B12" s="53" t="s">
        <v>175</v>
      </c>
      <c r="C12" s="53"/>
      <c r="D12" s="53"/>
      <c r="E12" s="48">
        <v>0.5</v>
      </c>
      <c r="F12" s="10" t="s">
        <v>173</v>
      </c>
      <c r="G12" s="18"/>
    </row>
    <row r="13" spans="2:7" ht="24" customHeight="1">
      <c r="B13" s="53" t="s">
        <v>170</v>
      </c>
      <c r="C13" s="53"/>
      <c r="D13" s="53"/>
      <c r="E13" s="45">
        <v>0.53300000000000003</v>
      </c>
      <c r="F13" s="10" t="s">
        <v>88</v>
      </c>
      <c r="G13" s="18" t="s">
        <v>23</v>
      </c>
    </row>
    <row r="14" spans="2:7" ht="24" customHeight="1">
      <c r="B14" s="53" t="s">
        <v>177</v>
      </c>
      <c r="C14" s="53"/>
      <c r="D14" s="53"/>
      <c r="E14" s="23">
        <v>2.75</v>
      </c>
      <c r="F14" s="10" t="s">
        <v>84</v>
      </c>
      <c r="G14" s="18" t="s">
        <v>24</v>
      </c>
    </row>
    <row r="15" spans="2:7" ht="24" customHeight="1">
      <c r="B15" s="3"/>
      <c r="C15" s="3"/>
      <c r="D15" s="3"/>
      <c r="E15" s="3"/>
      <c r="F15" s="3"/>
    </row>
    <row r="16" spans="2:7" ht="24" customHeight="1">
      <c r="B16" s="73" t="s">
        <v>194</v>
      </c>
      <c r="C16" s="54" t="s">
        <v>192</v>
      </c>
      <c r="D16" s="56"/>
      <c r="E16" s="30">
        <f>E10*E13</f>
        <v>5.33</v>
      </c>
      <c r="F16" s="10" t="s">
        <v>88</v>
      </c>
    </row>
    <row r="17" spans="2:7" ht="24" customHeight="1">
      <c r="B17" s="74"/>
      <c r="C17" s="54" t="s">
        <v>193</v>
      </c>
      <c r="D17" s="56"/>
      <c r="E17" s="27">
        <f>E11*E14</f>
        <v>22.549999999999997</v>
      </c>
      <c r="F17" s="10" t="s">
        <v>178</v>
      </c>
    </row>
    <row r="18" spans="2:7" ht="24" customHeight="1">
      <c r="B18" s="73" t="s">
        <v>195</v>
      </c>
      <c r="C18" s="54" t="s">
        <v>192</v>
      </c>
      <c r="D18" s="56"/>
      <c r="E18" s="31">
        <v>0</v>
      </c>
      <c r="F18" s="10" t="s">
        <v>88</v>
      </c>
      <c r="G18" s="18" t="s">
        <v>27</v>
      </c>
    </row>
    <row r="19" spans="2:7" ht="24" customHeight="1" thickBot="1">
      <c r="B19" s="75"/>
      <c r="C19" s="76" t="s">
        <v>193</v>
      </c>
      <c r="D19" s="77"/>
      <c r="E19" s="30">
        <f>(E11-(E7/10)*E12)*E14</f>
        <v>21.174999999999997</v>
      </c>
      <c r="F19" s="10" t="s">
        <v>178</v>
      </c>
    </row>
    <row r="20" spans="2:7" ht="24" customHeight="1" thickBot="1">
      <c r="B20" s="70" t="s">
        <v>176</v>
      </c>
      <c r="C20" s="71"/>
      <c r="D20" s="72"/>
      <c r="E20" s="29">
        <f>(E16+E17)-(E19+E18)</f>
        <v>6.7049999999999983</v>
      </c>
      <c r="F20" s="15" t="s">
        <v>180</v>
      </c>
    </row>
    <row r="21" spans="2:7" ht="21" thickBot="1">
      <c r="B21" s="3"/>
      <c r="C21" s="3"/>
      <c r="D21" s="3"/>
      <c r="E21" s="3"/>
      <c r="F21" s="3"/>
    </row>
    <row r="22" spans="2:7" ht="36.75" customHeight="1" thickTop="1" thickBot="1">
      <c r="B22" s="49" t="s">
        <v>86</v>
      </c>
      <c r="C22" s="50"/>
      <c r="D22" s="50"/>
      <c r="E22" s="6">
        <f>E20*E6</f>
        <v>6704.9999999999982</v>
      </c>
      <c r="F22" s="7" t="s">
        <v>85</v>
      </c>
    </row>
    <row r="23" spans="2:7" ht="19.5" thickTop="1"/>
    <row r="24" spans="2:7">
      <c r="B24" s="1" t="s">
        <v>12</v>
      </c>
    </row>
    <row r="25" spans="2:7">
      <c r="B25" s="2" t="s">
        <v>213</v>
      </c>
    </row>
    <row r="26" spans="2:7">
      <c r="B26" s="1" t="s">
        <v>196</v>
      </c>
    </row>
    <row r="27" spans="2:7">
      <c r="B27" s="2" t="s">
        <v>197</v>
      </c>
    </row>
    <row r="28" spans="2:7">
      <c r="B28" s="2" t="s">
        <v>198</v>
      </c>
    </row>
  </sheetData>
  <sheetProtection algorithmName="SHA-512" hashValue="fXmnkRDyBLRFWwvMACqrohvCRtE96uyC/Ox2fFu+b0fmxSU0l4HgxKfFhjFNw/KU1z5Ja+EyR2odJwW5Vvm6xA==" saltValue="4YOuf8/cgV3XwNgLrfeNkA==" spinCount="100000" sheet="1" objects="1" scenarios="1"/>
  <mergeCells count="20">
    <mergeCell ref="B16:B17"/>
    <mergeCell ref="B18:B19"/>
    <mergeCell ref="B20:D20"/>
    <mergeCell ref="B22:D22"/>
    <mergeCell ref="B9:E9"/>
    <mergeCell ref="B12:D12"/>
    <mergeCell ref="B13:D13"/>
    <mergeCell ref="B14:D14"/>
    <mergeCell ref="B10:D10"/>
    <mergeCell ref="B11:D11"/>
    <mergeCell ref="C16:D16"/>
    <mergeCell ref="C17:D17"/>
    <mergeCell ref="C18:D18"/>
    <mergeCell ref="C19:D19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22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7" ht="25.5">
      <c r="B2" s="63" t="s">
        <v>82</v>
      </c>
      <c r="C2" s="63"/>
      <c r="D2" s="63"/>
      <c r="E2" s="63"/>
      <c r="F2" s="63"/>
    </row>
    <row r="3" spans="2:7" ht="21.75">
      <c r="B3" s="5"/>
      <c r="C3" s="5"/>
      <c r="D3" s="5"/>
    </row>
    <row r="4" spans="2:7" ht="38.25" customHeight="1">
      <c r="B4" s="51" t="s">
        <v>119</v>
      </c>
      <c r="C4" s="51"/>
      <c r="D4" s="52" t="s">
        <v>37</v>
      </c>
      <c r="E4" s="52"/>
      <c r="F4" s="52"/>
      <c r="G4" s="16"/>
    </row>
    <row r="5" spans="2:7" ht="24" customHeight="1">
      <c r="B5" s="64" t="s">
        <v>40</v>
      </c>
      <c r="C5" s="64"/>
      <c r="D5" s="64"/>
      <c r="E5" s="65"/>
      <c r="F5" s="8" t="s">
        <v>14</v>
      </c>
    </row>
    <row r="6" spans="2:7" ht="24" customHeight="1">
      <c r="B6" s="53" t="s">
        <v>42</v>
      </c>
      <c r="C6" s="54"/>
      <c r="D6" s="54"/>
      <c r="E6" s="41">
        <v>10</v>
      </c>
      <c r="F6" s="9" t="s">
        <v>30</v>
      </c>
    </row>
    <row r="7" spans="2:7" ht="24" customHeight="1">
      <c r="B7" s="54" t="s">
        <v>1</v>
      </c>
      <c r="C7" s="55"/>
      <c r="D7" s="55"/>
      <c r="E7" s="41">
        <v>130</v>
      </c>
      <c r="F7" s="9" t="s">
        <v>19</v>
      </c>
    </row>
    <row r="8" spans="2:7" ht="24" customHeight="1">
      <c r="B8" s="54" t="s">
        <v>125</v>
      </c>
      <c r="C8" s="55"/>
      <c r="D8" s="55"/>
      <c r="E8" s="39">
        <f>E6*E7*8</f>
        <v>10400</v>
      </c>
      <c r="F8" s="9" t="s">
        <v>3</v>
      </c>
    </row>
    <row r="9" spans="2:7" ht="24" customHeight="1">
      <c r="B9" s="4"/>
      <c r="C9" s="4"/>
      <c r="D9" s="4"/>
      <c r="E9" s="3"/>
      <c r="F9" s="3"/>
    </row>
    <row r="10" spans="2:7" ht="24" customHeight="1">
      <c r="B10" s="78" t="s">
        <v>15</v>
      </c>
      <c r="C10" s="79"/>
      <c r="D10" s="79"/>
      <c r="E10" s="80"/>
      <c r="F10" s="8" t="s">
        <v>14</v>
      </c>
    </row>
    <row r="11" spans="2:7" ht="24" customHeight="1">
      <c r="B11" s="54" t="s">
        <v>41</v>
      </c>
      <c r="C11" s="55"/>
      <c r="D11" s="56"/>
      <c r="E11" s="32">
        <v>5</v>
      </c>
      <c r="F11" s="10" t="s">
        <v>7</v>
      </c>
      <c r="G11" s="18" t="s">
        <v>23</v>
      </c>
    </row>
    <row r="12" spans="2:7" ht="24" customHeight="1">
      <c r="B12" s="54" t="s">
        <v>83</v>
      </c>
      <c r="C12" s="55"/>
      <c r="D12" s="56"/>
      <c r="E12" s="23">
        <v>2.62</v>
      </c>
      <c r="F12" s="10" t="s">
        <v>84</v>
      </c>
      <c r="G12" s="18" t="s">
        <v>24</v>
      </c>
    </row>
    <row r="13" spans="2:7" ht="24" customHeight="1">
      <c r="B13" s="3"/>
      <c r="C13" s="3"/>
      <c r="D13" s="3"/>
      <c r="E13" s="3"/>
      <c r="F13" s="3"/>
    </row>
    <row r="14" spans="2:7" ht="47.25" customHeight="1">
      <c r="B14" s="69" t="s">
        <v>95</v>
      </c>
      <c r="C14" s="81"/>
      <c r="D14" s="82"/>
      <c r="E14" s="11">
        <f>E8*E12</f>
        <v>27248</v>
      </c>
      <c r="F14" s="10" t="s">
        <v>89</v>
      </c>
    </row>
    <row r="15" spans="2:7" ht="47.25" customHeight="1" thickBot="1">
      <c r="B15" s="83" t="s">
        <v>126</v>
      </c>
      <c r="C15" s="84"/>
      <c r="D15" s="85"/>
      <c r="E15" s="12">
        <f>E8*0.05*E12</f>
        <v>1362.4</v>
      </c>
      <c r="F15" s="13" t="s">
        <v>89</v>
      </c>
    </row>
    <row r="16" spans="2:7" ht="24" customHeight="1" thickBot="1">
      <c r="B16" s="60" t="s">
        <v>94</v>
      </c>
      <c r="C16" s="61"/>
      <c r="D16" s="62"/>
      <c r="E16" s="14">
        <f>E15</f>
        <v>1362.4</v>
      </c>
      <c r="F16" s="15" t="s">
        <v>89</v>
      </c>
    </row>
    <row r="17" spans="2:6" ht="21" thickBot="1">
      <c r="B17" s="3"/>
      <c r="C17" s="3"/>
      <c r="D17" s="3"/>
      <c r="E17" s="3"/>
      <c r="F17" s="3"/>
    </row>
    <row r="18" spans="2:6" ht="36.75" customHeight="1" thickTop="1" thickBot="1">
      <c r="B18" s="49" t="s">
        <v>86</v>
      </c>
      <c r="C18" s="50"/>
      <c r="D18" s="50"/>
      <c r="E18" s="6">
        <f>E16</f>
        <v>1362.4</v>
      </c>
      <c r="F18" s="7" t="s">
        <v>85</v>
      </c>
    </row>
    <row r="19" spans="2:6" ht="19.5" thickTop="1"/>
    <row r="20" spans="2:6">
      <c r="B20" s="1" t="s">
        <v>12</v>
      </c>
    </row>
    <row r="21" spans="2:6">
      <c r="B21" s="2" t="s">
        <v>25</v>
      </c>
      <c r="C21" s="2" t="s">
        <v>43</v>
      </c>
    </row>
    <row r="22" spans="2:6">
      <c r="B22" s="2" t="s">
        <v>26</v>
      </c>
      <c r="C22" s="1" t="s">
        <v>9</v>
      </c>
    </row>
  </sheetData>
  <sheetProtection algorithmName="SHA-512" hashValue="ISbw8n/4tPv4wTjFGkUaGut3cbBlEibB2aWAqmQwuyynnhc4kuObdOmekamSe8im4ewW7MqAhfEZjVAPEtXPkQ==" saltValue="H6jGaiwOjXfDeGOLVhMXPA==" spinCount="100000" sheet="1" objects="1" scenarios="1"/>
  <mergeCells count="14">
    <mergeCell ref="B8:D8"/>
    <mergeCell ref="B2:F2"/>
    <mergeCell ref="B4:C4"/>
    <mergeCell ref="D4:F4"/>
    <mergeCell ref="B5:E5"/>
    <mergeCell ref="B6:D6"/>
    <mergeCell ref="B7:D7"/>
    <mergeCell ref="B16:D16"/>
    <mergeCell ref="B18:D18"/>
    <mergeCell ref="B10:E10"/>
    <mergeCell ref="B11:D11"/>
    <mergeCell ref="B12:D12"/>
    <mergeCell ref="B14:D14"/>
    <mergeCell ref="B15:D15"/>
  </mergeCells>
  <phoneticPr fontId="1"/>
  <pageMargins left="0.7" right="0.7" top="0.75" bottom="0.75" header="0.3" footer="0.3"/>
  <pageSetup paperSize="9" orientation="portrait" r:id="rId1"/>
  <ignoredErrors>
    <ignoredError sqref="E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23"/>
  <sheetViews>
    <sheetView zoomScale="96" zoomScaleNormal="96" workbookViewId="0">
      <selection activeCell="B2" sqref="B2:F2"/>
    </sheetView>
  </sheetViews>
  <sheetFormatPr defaultRowHeight="18.75"/>
  <cols>
    <col min="1" max="1" width="2" customWidth="1"/>
    <col min="2" max="2" width="5.625" style="1" customWidth="1"/>
    <col min="3" max="3" width="9.5" style="1" customWidth="1"/>
    <col min="4" max="4" width="20.5" style="1" customWidth="1"/>
    <col min="5" max="6" width="15.625" style="1" customWidth="1"/>
    <col min="7" max="7" width="9.125" style="1" customWidth="1"/>
    <col min="8" max="8" width="9" style="1"/>
  </cols>
  <sheetData>
    <row r="2" spans="2:9" ht="25.5">
      <c r="B2" s="63" t="s">
        <v>82</v>
      </c>
      <c r="C2" s="63"/>
      <c r="D2" s="63"/>
      <c r="E2" s="63"/>
      <c r="F2" s="63"/>
    </row>
    <row r="3" spans="2:9" ht="21.75">
      <c r="B3" s="5"/>
      <c r="C3" s="5"/>
      <c r="D3" s="5"/>
    </row>
    <row r="4" spans="2:9" ht="38.25" customHeight="1">
      <c r="B4" s="51" t="s">
        <v>120</v>
      </c>
      <c r="C4" s="51"/>
      <c r="D4" s="52" t="s">
        <v>44</v>
      </c>
      <c r="E4" s="52"/>
      <c r="F4" s="52"/>
      <c r="G4" s="16"/>
    </row>
    <row r="5" spans="2:9" ht="24" customHeight="1">
      <c r="B5" s="64" t="s">
        <v>40</v>
      </c>
      <c r="C5" s="64"/>
      <c r="D5" s="64"/>
      <c r="E5" s="65"/>
      <c r="F5" s="8" t="s">
        <v>14</v>
      </c>
    </row>
    <row r="6" spans="2:9" ht="24" customHeight="1">
      <c r="B6" s="53" t="s">
        <v>0</v>
      </c>
      <c r="C6" s="54"/>
      <c r="D6" s="54"/>
      <c r="E6" s="41">
        <v>1</v>
      </c>
      <c r="F6" s="9" t="s">
        <v>4</v>
      </c>
    </row>
    <row r="7" spans="2:9" ht="24" customHeight="1">
      <c r="B7" s="53" t="s">
        <v>1</v>
      </c>
      <c r="C7" s="54"/>
      <c r="D7" s="54"/>
      <c r="E7" s="41">
        <v>130</v>
      </c>
      <c r="F7" s="9" t="s">
        <v>19</v>
      </c>
    </row>
    <row r="8" spans="2:9" ht="24" customHeight="1">
      <c r="B8" s="4"/>
      <c r="C8" s="4"/>
      <c r="D8" s="4"/>
      <c r="E8" s="3"/>
      <c r="F8" s="3"/>
    </row>
    <row r="9" spans="2:9" ht="24" customHeight="1">
      <c r="B9" s="64" t="s">
        <v>15</v>
      </c>
      <c r="C9" s="64"/>
      <c r="D9" s="64"/>
      <c r="E9" s="64"/>
      <c r="F9" s="8" t="s">
        <v>14</v>
      </c>
    </row>
    <row r="10" spans="2:9" s="1" customFormat="1" ht="24" customHeight="1">
      <c r="B10" s="53" t="s">
        <v>47</v>
      </c>
      <c r="C10" s="53"/>
      <c r="D10" s="53"/>
      <c r="E10" s="42">
        <v>11.2</v>
      </c>
      <c r="F10" s="10" t="s">
        <v>6</v>
      </c>
      <c r="G10" s="18" t="s">
        <v>23</v>
      </c>
      <c r="I10"/>
    </row>
    <row r="11" spans="2:9" s="1" customFormat="1" ht="24" customHeight="1">
      <c r="B11" s="53" t="s">
        <v>48</v>
      </c>
      <c r="C11" s="53"/>
      <c r="D11" s="53"/>
      <c r="E11" s="32">
        <v>0</v>
      </c>
      <c r="F11" s="10" t="s">
        <v>6</v>
      </c>
      <c r="G11" s="18"/>
      <c r="I11"/>
    </row>
    <row r="12" spans="2:9" s="1" customFormat="1" ht="24" customHeight="1">
      <c r="B12" s="68" t="s">
        <v>83</v>
      </c>
      <c r="C12" s="68"/>
      <c r="D12" s="68"/>
      <c r="E12" s="23">
        <v>2.62</v>
      </c>
      <c r="F12" s="10" t="s">
        <v>84</v>
      </c>
      <c r="G12" s="18" t="s">
        <v>24</v>
      </c>
      <c r="I12"/>
    </row>
    <row r="13" spans="2:9" s="1" customFormat="1" ht="24" customHeight="1">
      <c r="B13" s="3"/>
      <c r="C13" s="3"/>
      <c r="D13" s="3"/>
      <c r="E13" s="3"/>
      <c r="F13" s="3"/>
      <c r="I13"/>
    </row>
    <row r="14" spans="2:9" s="1" customFormat="1" ht="24" customHeight="1">
      <c r="B14" s="69" t="s">
        <v>45</v>
      </c>
      <c r="C14" s="55"/>
      <c r="D14" s="56"/>
      <c r="E14" s="11">
        <f>E6*E7*E10</f>
        <v>1456</v>
      </c>
      <c r="F14" s="10" t="s">
        <v>3</v>
      </c>
      <c r="I14"/>
    </row>
    <row r="15" spans="2:9" s="1" customFormat="1" ht="45" customHeight="1" thickBot="1">
      <c r="B15" s="69" t="s">
        <v>46</v>
      </c>
      <c r="C15" s="55"/>
      <c r="D15" s="56"/>
      <c r="E15" s="12">
        <f>E6*E7*E11</f>
        <v>0</v>
      </c>
      <c r="F15" s="13" t="s">
        <v>3</v>
      </c>
      <c r="I15"/>
    </row>
    <row r="16" spans="2:9" ht="24" customHeight="1" thickBot="1">
      <c r="B16" s="60" t="s">
        <v>2</v>
      </c>
      <c r="C16" s="61"/>
      <c r="D16" s="62"/>
      <c r="E16" s="14">
        <f>E14-E15</f>
        <v>1456</v>
      </c>
      <c r="F16" s="15" t="s">
        <v>3</v>
      </c>
    </row>
    <row r="17" spans="2:9" s="1" customFormat="1" ht="21" thickBot="1">
      <c r="B17" s="3"/>
      <c r="C17" s="3"/>
      <c r="D17" s="3"/>
      <c r="E17" s="3"/>
      <c r="F17" s="3"/>
      <c r="I17"/>
    </row>
    <row r="18" spans="2:9" s="1" customFormat="1" ht="36.75" customHeight="1" thickTop="1" thickBot="1">
      <c r="B18" s="49" t="s">
        <v>86</v>
      </c>
      <c r="C18" s="50"/>
      <c r="D18" s="50"/>
      <c r="E18" s="6">
        <f>E16*E12</f>
        <v>3814.7200000000003</v>
      </c>
      <c r="F18" s="7" t="s">
        <v>85</v>
      </c>
      <c r="I18"/>
    </row>
    <row r="19" spans="2:9" s="1" customFormat="1" ht="19.5" thickTop="1">
      <c r="I19"/>
    </row>
    <row r="20" spans="2:9" s="1" customFormat="1">
      <c r="B20" s="1" t="s">
        <v>12</v>
      </c>
      <c r="I20"/>
    </row>
    <row r="21" spans="2:9" s="1" customFormat="1">
      <c r="B21" s="2" t="s">
        <v>25</v>
      </c>
      <c r="C21" s="1" t="s">
        <v>49</v>
      </c>
      <c r="I21"/>
    </row>
    <row r="22" spans="2:9" s="1" customFormat="1">
      <c r="B22" s="2" t="s">
        <v>26</v>
      </c>
      <c r="C22" s="1" t="s">
        <v>9</v>
      </c>
      <c r="I22"/>
    </row>
    <row r="23" spans="2:9" s="1" customFormat="1">
      <c r="B23" s="2"/>
      <c r="C23" s="2"/>
      <c r="I23"/>
    </row>
  </sheetData>
  <sheetProtection algorithmName="SHA-512" hashValue="44/s46spMf8wdJprb7/oWy08hN0WGM+dXN140PdhM1NiNPYMANbDnHjZ2jm9rvQu4JcSY2m+XUHtkcRtVYj2xw==" saltValue="IiWVNOfk5oBN8HGwkO+k6Q==" spinCount="100000" sheet="1" objects="1" scenarios="1"/>
  <mergeCells count="14">
    <mergeCell ref="B15:D15"/>
    <mergeCell ref="B16:D16"/>
    <mergeCell ref="B18:D18"/>
    <mergeCell ref="B9:E9"/>
    <mergeCell ref="B10:D10"/>
    <mergeCell ref="B11:D11"/>
    <mergeCell ref="B12:D12"/>
    <mergeCell ref="B14:D14"/>
    <mergeCell ref="B7:D7"/>
    <mergeCell ref="B2:F2"/>
    <mergeCell ref="B4:C4"/>
    <mergeCell ref="D4:F4"/>
    <mergeCell ref="B5:E5"/>
    <mergeCell ref="B6:D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01.尿素SCRシステム</vt:lpstr>
      <vt:lpstr>02.電気加熱スクリード</vt:lpstr>
      <vt:lpstr>03.ハイブリッドバックホウ</vt:lpstr>
      <vt:lpstr>04.バッテリー式チェンソー</vt:lpstr>
      <vt:lpstr>05.BTTコーン</vt:lpstr>
      <vt:lpstr>06.プラダン</vt:lpstr>
      <vt:lpstr>07.中温化アスファルト</vt:lpstr>
      <vt:lpstr>08.バイオ燃料(B5)</vt:lpstr>
      <vt:lpstr>09.ソーラー式パネル</vt:lpstr>
      <vt:lpstr>10.ソーラーパネル式監視カメラ</vt:lpstr>
      <vt:lpstr>11.ソーラーシステムハウス</vt:lpstr>
      <vt:lpstr>12.MCバックホウ</vt:lpstr>
      <vt:lpstr>13.LiDARスキャナ</vt:lpstr>
      <vt:lpstr>14.テレマティクス</vt:lpstr>
      <vt:lpstr>15.遠隔臨場</vt:lpstr>
      <vt:lpstr>16.電動自転車</vt:lpstr>
      <vt:lpstr>17.自転車発電</vt:lpstr>
      <vt:lpstr>18.ビックタンク</vt:lpstr>
      <vt:lpstr>19.電力プラン</vt:lpstr>
      <vt:lpstr>'01.尿素SCRシステム'!Print_Area</vt:lpstr>
      <vt:lpstr>'02.電気加熱スクリード'!Print_Area</vt:lpstr>
      <vt:lpstr>'03.ハイブリッドバックホウ'!Print_Area</vt:lpstr>
      <vt:lpstr>'04.バッテリー式チェンソー'!Print_Area</vt:lpstr>
      <vt:lpstr>'05.BTTコーン'!Print_Area</vt:lpstr>
      <vt:lpstr>'06.プラダン'!Print_Area</vt:lpstr>
      <vt:lpstr>'07.中温化アスファルト'!Print_Area</vt:lpstr>
      <vt:lpstr>'08.バイオ燃料(B5)'!Print_Area</vt:lpstr>
      <vt:lpstr>'09.ソーラー式パネル'!Print_Area</vt:lpstr>
      <vt:lpstr>'10.ソーラーパネル式監視カメラ'!Print_Area</vt:lpstr>
      <vt:lpstr>'11.ソーラーシステムハウス'!Print_Area</vt:lpstr>
      <vt:lpstr>'12.MCバックホウ'!Print_Area</vt:lpstr>
      <vt:lpstr>'13.LiDARスキャナ'!Print_Area</vt:lpstr>
      <vt:lpstr>'14.テレマティクス'!Print_Area</vt:lpstr>
      <vt:lpstr>'15.遠隔臨場'!Print_Area</vt:lpstr>
      <vt:lpstr>'16.電動自転車'!Print_Area</vt:lpstr>
      <vt:lpstr>'17.自転車発電'!Print_Area</vt:lpstr>
      <vt:lpstr>'18.ビックタンク'!Print_Area</vt:lpstr>
      <vt:lpstr>'19.電力プラン'!Print_Area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2023-09-01T05:10:01Z</dcterms:created>
  <dcterms:modified xsi:type="dcterms:W3CDTF">2024-12-11T01:35:01Z</dcterms:modified>
</cp:coreProperties>
</file>