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一時保存\04.ｴｺｺﾝ(環境家計簿)\"/>
    </mc:Choice>
  </mc:AlternateContent>
  <bookViews>
    <workbookView xWindow="0" yWindow="0" windowWidth="28800" windowHeight="12060" activeTab="4"/>
  </bookViews>
  <sheets>
    <sheet name="表紙" sheetId="118" r:id="rId1"/>
    <sheet name="記入要領" sheetId="113" r:id="rId2"/>
    <sheet name="記入例①" sheetId="116" r:id="rId3"/>
    <sheet name="記入例②" sheetId="117" r:id="rId4"/>
    <sheet name="調査票" sheetId="96" r:id="rId5"/>
    <sheet name="その他の取組" sheetId="109" r:id="rId6"/>
    <sheet name="エラーﾁｪｯｸ" sheetId="114" r:id="rId7"/>
    <sheet name="入力リスト" sheetId="112" state="hidden" r:id="rId8"/>
    <sheet name="計算シート" sheetId="98" state="hidden" r:id="rId9"/>
    <sheet name="建設機械燃費" sheetId="102" state="hidden" r:id="rId10"/>
    <sheet name="ICT施工効率" sheetId="110" state="hidden" r:id="rId11"/>
    <sheet name="原単位" sheetId="106" state="hidden" r:id="rId12"/>
    <sheet name="CO2排出係数" sheetId="17" state="hidden" r:id="rId13"/>
  </sheets>
  <definedNames>
    <definedName name="_xlnm._FilterDatabase" localSheetId="8" hidden="1">計算シート!#REF!</definedName>
    <definedName name="_xlnm.Print_Area" localSheetId="6">エラーﾁｪｯｸ!$B$1:$E$67</definedName>
    <definedName name="_xlnm.Print_Area" localSheetId="5">その他の取組!$B$1:$M$237</definedName>
    <definedName name="_xlnm.Print_Area" localSheetId="1">記入要領!$A$1:$E$267</definedName>
    <definedName name="_xlnm.Print_Area" localSheetId="2">記入例①!$A$1:$M$215</definedName>
    <definedName name="_xlnm.Print_Area" localSheetId="3">記入例②!$B$1:$M$237</definedName>
    <definedName name="_xlnm.Print_Area" localSheetId="8">計算シート!$B$1:$P$189</definedName>
    <definedName name="_xlnm.Print_Area" localSheetId="9">建設機械燃費!$A$1:$H$67</definedName>
    <definedName name="_xlnm.Print_Area" localSheetId="11">原単位!$B$2:$BH$39</definedName>
    <definedName name="_xlnm.Print_Area" localSheetId="4">調査票!$A$1:$M$214</definedName>
    <definedName name="_xlnm.Print_Area" localSheetId="0">表紙!$A$1:$F$40</definedName>
    <definedName name="PSコンクリート">入力リスト!$E$18</definedName>
    <definedName name="グラウト">入力リスト!$N$16:$N$18</definedName>
    <definedName name="さく井">入力リスト!$M$18</definedName>
    <definedName name="しゅんせつ">入力リスト!$F$18</definedName>
    <definedName name="その他">入力リスト!$P$18:$P$22</definedName>
    <definedName name="維持">入力リスト!$O$18:$O$26</definedName>
    <definedName name="一般土木">入力リスト!$A$18:$A$28</definedName>
    <definedName name="管">入力リスト!$H$18</definedName>
    <definedName name="機械装置">入力リスト!$G$18:$G$21</definedName>
    <definedName name="建築">入力リスト!$B$18:$B$21</definedName>
    <definedName name="鋼橋上部">入力リスト!$D$18:$D$19</definedName>
    <definedName name="造園">入力リスト!$K$18</definedName>
    <definedName name="電気">入力リスト!$I$18:$I$21</definedName>
    <definedName name="塗装">入力リスト!$J$18:$J$20</definedName>
    <definedName name="舗装">入力リスト!$C$18</definedName>
    <definedName name="防水加工">入力リスト!$L$18</definedName>
  </definedNames>
  <calcPr calcId="152511"/>
</workbook>
</file>

<file path=xl/calcChain.xml><?xml version="1.0" encoding="utf-8"?>
<calcChain xmlns="http://schemas.openxmlformats.org/spreadsheetml/2006/main">
  <c r="D14" i="114" l="1"/>
  <c r="C33" i="118" l="1"/>
  <c r="F11" i="96"/>
  <c r="G128" i="98" l="1"/>
  <c r="N111" i="98" l="1"/>
  <c r="N110" i="98"/>
  <c r="N109" i="98"/>
  <c r="N108" i="98"/>
  <c r="H223" i="117" l="1"/>
  <c r="F223" i="117"/>
  <c r="D223" i="117"/>
  <c r="K223" i="117" s="1"/>
  <c r="K221" i="117"/>
  <c r="H221" i="117"/>
  <c r="F221" i="117"/>
  <c r="D221" i="117"/>
  <c r="K219" i="117"/>
  <c r="H219" i="117"/>
  <c r="F219" i="117"/>
  <c r="D219" i="117"/>
  <c r="K217" i="117"/>
  <c r="H217" i="117"/>
  <c r="F217" i="117"/>
  <c r="D217" i="117"/>
  <c r="K215" i="117"/>
  <c r="H215" i="117"/>
  <c r="F215" i="117"/>
  <c r="D215" i="117"/>
  <c r="K213" i="117"/>
  <c r="K225" i="117" s="1"/>
  <c r="H213" i="117"/>
  <c r="F213" i="117"/>
  <c r="D213" i="117"/>
  <c r="H144" i="117"/>
  <c r="F144" i="117"/>
  <c r="K144" i="117" s="1"/>
  <c r="D144" i="117"/>
  <c r="K142" i="117"/>
  <c r="H142" i="117"/>
  <c r="F142" i="117"/>
  <c r="D142" i="117"/>
  <c r="K140" i="117"/>
  <c r="H140" i="117"/>
  <c r="F140" i="117"/>
  <c r="D140" i="117"/>
  <c r="K138" i="117"/>
  <c r="H138" i="117"/>
  <c r="F138" i="117"/>
  <c r="D138" i="117"/>
  <c r="K136" i="117"/>
  <c r="H136" i="117"/>
  <c r="F136" i="117"/>
  <c r="D136" i="117"/>
  <c r="K134" i="117"/>
  <c r="H134" i="117"/>
  <c r="F134" i="117"/>
  <c r="D134" i="117"/>
  <c r="H65" i="117"/>
  <c r="F65" i="117"/>
  <c r="K65" i="117" s="1"/>
  <c r="D65" i="117"/>
  <c r="H63" i="117"/>
  <c r="F63" i="117"/>
  <c r="K63" i="117" s="1"/>
  <c r="D63" i="117"/>
  <c r="H61" i="117"/>
  <c r="F61" i="117"/>
  <c r="K61" i="117" s="1"/>
  <c r="D61" i="117"/>
  <c r="H59" i="117"/>
  <c r="F59" i="117"/>
  <c r="K59" i="117" s="1"/>
  <c r="D59" i="117"/>
  <c r="H57" i="117"/>
  <c r="F57" i="117"/>
  <c r="K57" i="117" s="1"/>
  <c r="D57" i="117"/>
  <c r="H55" i="117"/>
  <c r="F55" i="117"/>
  <c r="K55" i="117" s="1"/>
  <c r="D55" i="117"/>
  <c r="F198" i="116"/>
  <c r="L196" i="116"/>
  <c r="L195" i="116"/>
  <c r="L194" i="116"/>
  <c r="L193" i="116"/>
  <c r="L192" i="116"/>
  <c r="L191" i="116"/>
  <c r="L187" i="116"/>
  <c r="J187" i="116"/>
  <c r="L181" i="116"/>
  <c r="J181" i="116"/>
  <c r="L176" i="116"/>
  <c r="J176" i="116"/>
  <c r="J171" i="116"/>
  <c r="J133" i="116"/>
  <c r="J76" i="116"/>
  <c r="J20" i="116"/>
  <c r="D16" i="116"/>
  <c r="H198" i="116" s="1"/>
  <c r="F14" i="116"/>
  <c r="F11" i="116"/>
  <c r="L1" i="116"/>
  <c r="D67" i="114"/>
  <c r="D66" i="114"/>
  <c r="D65" i="114"/>
  <c r="D63" i="114"/>
  <c r="D62" i="114"/>
  <c r="D61" i="114"/>
  <c r="D57" i="114"/>
  <c r="D56" i="114"/>
  <c r="D55" i="114"/>
  <c r="D54" i="114"/>
  <c r="F128" i="98"/>
  <c r="G125" i="98"/>
  <c r="F125" i="98"/>
  <c r="G121" i="98"/>
  <c r="F121" i="98"/>
  <c r="G118" i="98"/>
  <c r="F118" i="98"/>
  <c r="F52" i="98"/>
  <c r="G52" i="98"/>
  <c r="G49" i="98"/>
  <c r="F49" i="98"/>
  <c r="G45" i="98"/>
  <c r="F45" i="98"/>
  <c r="G42" i="98"/>
  <c r="F42" i="98"/>
  <c r="F14" i="96"/>
  <c r="L183" i="98" s="1"/>
  <c r="L180" i="96"/>
  <c r="J180" i="96"/>
  <c r="L175" i="96"/>
  <c r="J175" i="96"/>
  <c r="H61" i="98"/>
  <c r="K67" i="117" l="1"/>
  <c r="K146" i="117"/>
  <c r="L76" i="116"/>
  <c r="L171" i="116"/>
  <c r="L20" i="116"/>
  <c r="L133" i="116"/>
  <c r="D50" i="114"/>
  <c r="D49" i="114"/>
  <c r="D48" i="114"/>
  <c r="D44" i="114"/>
  <c r="D43" i="114"/>
  <c r="D42" i="114"/>
  <c r="D41" i="114"/>
  <c r="D40" i="114"/>
  <c r="D39" i="114"/>
  <c r="D38" i="114"/>
  <c r="D37" i="114"/>
  <c r="D36" i="114"/>
  <c r="D35" i="114"/>
  <c r="D34" i="114"/>
  <c r="D33" i="114"/>
  <c r="D32" i="114"/>
  <c r="D31" i="114"/>
  <c r="D30" i="114"/>
  <c r="D28" i="114"/>
  <c r="D27" i="114"/>
  <c r="D26" i="114"/>
  <c r="D25" i="114"/>
  <c r="D24" i="114"/>
  <c r="D23" i="114"/>
  <c r="D22" i="114"/>
  <c r="D21" i="114"/>
  <c r="D20" i="114"/>
  <c r="D19" i="114"/>
  <c r="D18" i="114"/>
  <c r="D17" i="114"/>
  <c r="D16" i="114"/>
  <c r="D15" i="114"/>
  <c r="B10" i="114" l="1"/>
  <c r="B9" i="114"/>
  <c r="B8" i="114"/>
  <c r="B7" i="114"/>
  <c r="B6" i="114"/>
  <c r="B5" i="114"/>
  <c r="B4" i="114"/>
  <c r="B3" i="114"/>
  <c r="N187" i="98" l="1"/>
  <c r="N183" i="98"/>
  <c r="G187" i="98"/>
  <c r="F187" i="98"/>
  <c r="D187" i="98"/>
  <c r="C187" i="98"/>
  <c r="G183" i="98"/>
  <c r="F183" i="98"/>
  <c r="D183" i="98"/>
  <c r="C183" i="98"/>
  <c r="H183" i="98" l="1"/>
  <c r="K183" i="98" s="1"/>
  <c r="H187" i="98"/>
  <c r="K187" i="98" s="1"/>
  <c r="H223" i="109" l="1"/>
  <c r="H221" i="109"/>
  <c r="H219" i="109"/>
  <c r="H217" i="109"/>
  <c r="H215" i="109"/>
  <c r="H213" i="109"/>
  <c r="H144" i="109"/>
  <c r="H142" i="109"/>
  <c r="H140" i="109"/>
  <c r="H138" i="109"/>
  <c r="H136" i="109"/>
  <c r="H134" i="109"/>
  <c r="H65" i="109"/>
  <c r="H63" i="109"/>
  <c r="H61" i="109"/>
  <c r="H59" i="109"/>
  <c r="H57" i="109"/>
  <c r="H55" i="109"/>
  <c r="F223" i="109"/>
  <c r="D223" i="109"/>
  <c r="F221" i="109"/>
  <c r="D221" i="109"/>
  <c r="F219" i="109"/>
  <c r="D219" i="109"/>
  <c r="F217" i="109"/>
  <c r="D217" i="109"/>
  <c r="F215" i="109"/>
  <c r="D215" i="109"/>
  <c r="F213" i="109"/>
  <c r="D213" i="109"/>
  <c r="F144" i="109"/>
  <c r="D144" i="109"/>
  <c r="F142" i="109"/>
  <c r="D142" i="109"/>
  <c r="F140" i="109"/>
  <c r="D140" i="109"/>
  <c r="F138" i="109"/>
  <c r="D138" i="109"/>
  <c r="F136" i="109"/>
  <c r="D136" i="109"/>
  <c r="F134" i="109"/>
  <c r="D134" i="109"/>
  <c r="J170" i="96"/>
  <c r="F197" i="96"/>
  <c r="L195" i="96"/>
  <c r="L194" i="96"/>
  <c r="L193" i="96"/>
  <c r="L192" i="96"/>
  <c r="L191" i="96"/>
  <c r="L190" i="96"/>
  <c r="N125" i="98"/>
  <c r="N118" i="98"/>
  <c r="N107" i="98"/>
  <c r="N106" i="98"/>
  <c r="N105" i="98"/>
  <c r="N104" i="98"/>
  <c r="N103" i="98"/>
  <c r="N98" i="98"/>
  <c r="N97" i="98"/>
  <c r="N96" i="98"/>
  <c r="N91" i="98"/>
  <c r="N90" i="98"/>
  <c r="N89" i="98"/>
  <c r="N88" i="98"/>
  <c r="N87" i="98"/>
  <c r="N86" i="98"/>
  <c r="N81" i="98"/>
  <c r="N80" i="98"/>
  <c r="N79" i="98"/>
  <c r="N78" i="98"/>
  <c r="N77" i="98"/>
  <c r="N76" i="98"/>
  <c r="N75" i="98"/>
  <c r="N74" i="98"/>
  <c r="L67" i="98"/>
  <c r="L61" i="98"/>
  <c r="L58" i="98"/>
  <c r="N49" i="98"/>
  <c r="N42" i="98"/>
  <c r="N35" i="98"/>
  <c r="N34" i="98"/>
  <c r="N33" i="98"/>
  <c r="N30" i="98"/>
  <c r="N29" i="98"/>
  <c r="N28" i="98"/>
  <c r="N27" i="98"/>
  <c r="N26" i="98"/>
  <c r="N25" i="98"/>
  <c r="C136" i="98"/>
  <c r="D168" i="98"/>
  <c r="D167" i="98"/>
  <c r="D166" i="98"/>
  <c r="D165" i="98"/>
  <c r="D164" i="98"/>
  <c r="D163" i="98"/>
  <c r="D162" i="98"/>
  <c r="D161" i="98"/>
  <c r="D160" i="98"/>
  <c r="D159" i="98"/>
  <c r="D158" i="98"/>
  <c r="D157" i="98"/>
  <c r="D156" i="98"/>
  <c r="D155" i="98"/>
  <c r="D154" i="98"/>
  <c r="D153" i="98"/>
  <c r="D152" i="98"/>
  <c r="D151" i="98"/>
  <c r="D150" i="98"/>
  <c r="D149" i="98"/>
  <c r="D148" i="98"/>
  <c r="D147" i="98"/>
  <c r="D146" i="98"/>
  <c r="D145" i="98"/>
  <c r="D144" i="98"/>
  <c r="D143" i="98"/>
  <c r="D142" i="98"/>
  <c r="D141" i="98"/>
  <c r="D140" i="98"/>
  <c r="D139" i="98"/>
  <c r="D138" i="98"/>
  <c r="D137" i="98"/>
  <c r="D136" i="98"/>
  <c r="C168" i="98"/>
  <c r="F168" i="98" s="1"/>
  <c r="C167" i="98"/>
  <c r="C166" i="98"/>
  <c r="C165" i="98"/>
  <c r="C164" i="98"/>
  <c r="F164" i="98" s="1"/>
  <c r="C163" i="98"/>
  <c r="C162" i="98"/>
  <c r="C161" i="98"/>
  <c r="C160" i="98"/>
  <c r="F160" i="98" s="1"/>
  <c r="C159" i="98"/>
  <c r="C158" i="98"/>
  <c r="C157" i="98"/>
  <c r="F157" i="98" s="1"/>
  <c r="C156" i="98"/>
  <c r="F156" i="98" s="1"/>
  <c r="C155" i="98"/>
  <c r="C154" i="98"/>
  <c r="C153" i="98"/>
  <c r="F153" i="98" s="1"/>
  <c r="C152" i="98"/>
  <c r="F152" i="98" s="1"/>
  <c r="C151" i="98"/>
  <c r="C150" i="98"/>
  <c r="C149" i="98"/>
  <c r="F149" i="98" s="1"/>
  <c r="C148" i="98"/>
  <c r="F148" i="98" s="1"/>
  <c r="C147" i="98"/>
  <c r="C146" i="98"/>
  <c r="C145" i="98"/>
  <c r="F145" i="98" s="1"/>
  <c r="C144" i="98"/>
  <c r="F144" i="98" s="1"/>
  <c r="C143" i="98"/>
  <c r="C142" i="98"/>
  <c r="C141" i="98"/>
  <c r="F141" i="98" s="1"/>
  <c r="C140" i="98"/>
  <c r="F140" i="98" s="1"/>
  <c r="C139" i="98"/>
  <c r="C138" i="98"/>
  <c r="C137" i="98"/>
  <c r="F137" i="98" s="1"/>
  <c r="E128" i="98"/>
  <c r="E125" i="98"/>
  <c r="E121" i="98"/>
  <c r="E118" i="98"/>
  <c r="D128" i="98"/>
  <c r="H128" i="98" s="1"/>
  <c r="D125" i="98"/>
  <c r="H125" i="98" s="1"/>
  <c r="D121" i="98"/>
  <c r="H121" i="98" s="1"/>
  <c r="D118" i="98"/>
  <c r="H118" i="98" s="1"/>
  <c r="C128" i="98"/>
  <c r="C125" i="98"/>
  <c r="C121" i="98"/>
  <c r="B128" i="98"/>
  <c r="B125" i="98"/>
  <c r="B121" i="98"/>
  <c r="C118" i="98"/>
  <c r="B118" i="98"/>
  <c r="G104" i="98"/>
  <c r="K104" i="98" s="1"/>
  <c r="G103" i="98"/>
  <c r="K103" i="98" s="1"/>
  <c r="F111" i="98"/>
  <c r="F110" i="98"/>
  <c r="F109" i="98"/>
  <c r="F108" i="98"/>
  <c r="F107" i="98"/>
  <c r="F106" i="98"/>
  <c r="F105" i="98"/>
  <c r="F104" i="98"/>
  <c r="F103" i="98"/>
  <c r="E111" i="98"/>
  <c r="E110" i="98"/>
  <c r="E109" i="98"/>
  <c r="E108" i="98"/>
  <c r="E107" i="98"/>
  <c r="E106" i="98"/>
  <c r="E105" i="98"/>
  <c r="E104" i="98"/>
  <c r="E103" i="98"/>
  <c r="D111" i="98"/>
  <c r="D110" i="98"/>
  <c r="D109" i="98"/>
  <c r="D108" i="98"/>
  <c r="D107" i="98"/>
  <c r="D106" i="98"/>
  <c r="D105" i="98"/>
  <c r="D104" i="98"/>
  <c r="D103" i="98"/>
  <c r="G98" i="98"/>
  <c r="K98" i="98" s="1"/>
  <c r="G97" i="98"/>
  <c r="K97" i="98" s="1"/>
  <c r="G96" i="98"/>
  <c r="K96" i="98" s="1"/>
  <c r="F98" i="98"/>
  <c r="F97" i="98"/>
  <c r="F96" i="98"/>
  <c r="E98" i="98"/>
  <c r="E97" i="98"/>
  <c r="E96" i="98"/>
  <c r="D98" i="98"/>
  <c r="D97" i="98"/>
  <c r="D96" i="98"/>
  <c r="G91" i="98"/>
  <c r="K91" i="98" s="1"/>
  <c r="G90" i="98"/>
  <c r="K90" i="98" s="1"/>
  <c r="G89" i="98"/>
  <c r="K89" i="98" s="1"/>
  <c r="G88" i="98"/>
  <c r="K88" i="98" s="1"/>
  <c r="G87" i="98"/>
  <c r="K87" i="98" s="1"/>
  <c r="G86" i="98"/>
  <c r="K86" i="98" s="1"/>
  <c r="F91" i="98"/>
  <c r="F90" i="98"/>
  <c r="F89" i="98"/>
  <c r="F88" i="98"/>
  <c r="F87" i="98"/>
  <c r="F86" i="98"/>
  <c r="E91" i="98"/>
  <c r="E90" i="98"/>
  <c r="E89" i="98"/>
  <c r="E88" i="98"/>
  <c r="E87" i="98"/>
  <c r="E86" i="98"/>
  <c r="D91" i="98"/>
  <c r="D90" i="98"/>
  <c r="D89" i="98"/>
  <c r="D88" i="98"/>
  <c r="D87" i="98"/>
  <c r="D86" i="98"/>
  <c r="G81" i="98"/>
  <c r="K81" i="98" s="1"/>
  <c r="G80" i="98"/>
  <c r="K80" i="98" s="1"/>
  <c r="G79" i="98"/>
  <c r="K79" i="98" s="1"/>
  <c r="G78" i="98"/>
  <c r="K78" i="98" s="1"/>
  <c r="G77" i="98"/>
  <c r="K77" i="98" s="1"/>
  <c r="G76" i="98"/>
  <c r="K76" i="98" s="1"/>
  <c r="G75" i="98"/>
  <c r="K75" i="98" s="1"/>
  <c r="F81" i="98"/>
  <c r="F80" i="98"/>
  <c r="F79" i="98"/>
  <c r="F78" i="98"/>
  <c r="F77" i="98"/>
  <c r="F76" i="98"/>
  <c r="F75" i="98"/>
  <c r="E81" i="98"/>
  <c r="E80" i="98"/>
  <c r="E79" i="98"/>
  <c r="E78" i="98"/>
  <c r="E77" i="98"/>
  <c r="E76" i="98"/>
  <c r="D81" i="98"/>
  <c r="D80" i="98"/>
  <c r="D79" i="98"/>
  <c r="D78" i="98"/>
  <c r="D77" i="98"/>
  <c r="D76" i="98"/>
  <c r="E75" i="98"/>
  <c r="D75" i="98"/>
  <c r="G74" i="98"/>
  <c r="K74" i="98" s="1"/>
  <c r="F74" i="98"/>
  <c r="E74" i="98"/>
  <c r="D74" i="98"/>
  <c r="G67" i="98"/>
  <c r="F67" i="98"/>
  <c r="D67" i="98"/>
  <c r="C67" i="98"/>
  <c r="K61" i="98"/>
  <c r="M61" i="98" s="1"/>
  <c r="F58" i="98"/>
  <c r="E58" i="98"/>
  <c r="D58" i="98"/>
  <c r="C58" i="98"/>
  <c r="E52" i="98"/>
  <c r="E49" i="98"/>
  <c r="D52" i="98"/>
  <c r="D49" i="98"/>
  <c r="C52" i="98"/>
  <c r="C49" i="98"/>
  <c r="B52" i="98"/>
  <c r="B49" i="98"/>
  <c r="E45" i="98"/>
  <c r="D45" i="98"/>
  <c r="C45" i="98"/>
  <c r="B45" i="98"/>
  <c r="E42" i="98"/>
  <c r="D42" i="98"/>
  <c r="C42" i="98"/>
  <c r="B42" i="98"/>
  <c r="F35" i="98"/>
  <c r="F34" i="98"/>
  <c r="F33" i="98"/>
  <c r="E35" i="98"/>
  <c r="E34" i="98"/>
  <c r="E33" i="98"/>
  <c r="D35" i="98"/>
  <c r="D34" i="98"/>
  <c r="D33" i="98"/>
  <c r="G30" i="98"/>
  <c r="G29" i="98"/>
  <c r="G28" i="98"/>
  <c r="G27" i="98"/>
  <c r="G26" i="98"/>
  <c r="G25" i="98"/>
  <c r="E30" i="98"/>
  <c r="E29" i="98"/>
  <c r="E28" i="98"/>
  <c r="E27" i="98"/>
  <c r="E26" i="98"/>
  <c r="E25" i="98"/>
  <c r="D30" i="98"/>
  <c r="D29" i="98"/>
  <c r="D28" i="98"/>
  <c r="D27" i="98"/>
  <c r="D26" i="98"/>
  <c r="E13" i="98"/>
  <c r="E12" i="98"/>
  <c r="E11" i="98"/>
  <c r="E10" i="98"/>
  <c r="E9" i="98"/>
  <c r="E8" i="98"/>
  <c r="E7" i="98"/>
  <c r="E6" i="98"/>
  <c r="D13" i="98"/>
  <c r="D12" i="98"/>
  <c r="D11" i="98"/>
  <c r="D10" i="98"/>
  <c r="D9" i="98"/>
  <c r="D8" i="98"/>
  <c r="D7" i="98"/>
  <c r="D6" i="98"/>
  <c r="D25" i="98"/>
  <c r="G19" i="98"/>
  <c r="K35" i="98" s="1"/>
  <c r="G18" i="98"/>
  <c r="K34" i="98" s="1"/>
  <c r="G17" i="98"/>
  <c r="K33" i="98" s="1"/>
  <c r="F19" i="98"/>
  <c r="F18" i="98"/>
  <c r="E19" i="98"/>
  <c r="E18" i="98"/>
  <c r="D19" i="98"/>
  <c r="D18" i="98"/>
  <c r="F17" i="98"/>
  <c r="E17" i="98"/>
  <c r="D17" i="98"/>
  <c r="G13" i="98"/>
  <c r="G12" i="98"/>
  <c r="G11" i="98"/>
  <c r="K30" i="98"/>
  <c r="G10" i="98"/>
  <c r="K29" i="98" s="1"/>
  <c r="G9" i="98"/>
  <c r="K28" i="98" s="1"/>
  <c r="G8" i="98"/>
  <c r="K27" i="98" s="1"/>
  <c r="G7" i="98"/>
  <c r="K26" i="98" s="1"/>
  <c r="G6" i="98"/>
  <c r="K25" i="98" s="1"/>
  <c r="L186" i="96"/>
  <c r="J186" i="96"/>
  <c r="J132" i="96"/>
  <c r="J75" i="96"/>
  <c r="J20" i="96"/>
  <c r="H61" i="102"/>
  <c r="G105" i="98" s="1"/>
  <c r="K105" i="98" s="1"/>
  <c r="G57" i="102"/>
  <c r="H57" i="102"/>
  <c r="G65" i="102"/>
  <c r="H65" i="102" s="1"/>
  <c r="G109" i="98" s="1"/>
  <c r="K109" i="98" s="1"/>
  <c r="G64" i="102"/>
  <c r="H64" i="102"/>
  <c r="G108" i="98" s="1"/>
  <c r="K108" i="98" s="1"/>
  <c r="G67" i="102"/>
  <c r="H67" i="102" s="1"/>
  <c r="G111" i="98" s="1"/>
  <c r="K111" i="98" s="1"/>
  <c r="G66" i="102"/>
  <c r="H66" i="102" s="1"/>
  <c r="G110" i="98" s="1"/>
  <c r="K110" i="98" s="1"/>
  <c r="G63" i="102"/>
  <c r="H63" i="102" s="1"/>
  <c r="G107" i="98" s="1"/>
  <c r="K107" i="98" s="1"/>
  <c r="G62" i="102"/>
  <c r="H62" i="102" s="1"/>
  <c r="G106" i="98" s="1"/>
  <c r="K106" i="98" s="1"/>
  <c r="G61" i="102"/>
  <c r="G60" i="102"/>
  <c r="H60" i="102"/>
  <c r="G59" i="102"/>
  <c r="H59" i="102"/>
  <c r="G58" i="102"/>
  <c r="H58" i="102"/>
  <c r="G56" i="102"/>
  <c r="H56" i="102"/>
  <c r="G36" i="102"/>
  <c r="H36" i="102"/>
  <c r="G35" i="102"/>
  <c r="H35" i="102"/>
  <c r="G34" i="102"/>
  <c r="H34" i="102"/>
  <c r="C34" i="102"/>
  <c r="D16" i="96"/>
  <c r="L170" i="96" s="1"/>
  <c r="L187" i="98"/>
  <c r="F55" i="109"/>
  <c r="F57" i="109"/>
  <c r="F59" i="109"/>
  <c r="F61" i="109"/>
  <c r="F63" i="109"/>
  <c r="F65" i="109"/>
  <c r="D55" i="109"/>
  <c r="D57" i="109"/>
  <c r="D59" i="109"/>
  <c r="D61" i="109"/>
  <c r="D63" i="109"/>
  <c r="D65" i="109"/>
  <c r="H50" i="102"/>
  <c r="G15" i="102"/>
  <c r="E44" i="102"/>
  <c r="H44" i="102"/>
  <c r="G35" i="98" s="1"/>
  <c r="G17" i="102"/>
  <c r="H17" i="102"/>
  <c r="G16" i="102"/>
  <c r="H16" i="102"/>
  <c r="B42" i="102"/>
  <c r="C42" i="102"/>
  <c r="D42" i="102"/>
  <c r="B43" i="102"/>
  <c r="C43" i="102"/>
  <c r="D43" i="102"/>
  <c r="B44" i="102"/>
  <c r="C44" i="102"/>
  <c r="D44" i="102"/>
  <c r="G7" i="102"/>
  <c r="H7" i="102"/>
  <c r="G8" i="102"/>
  <c r="H8" i="102"/>
  <c r="G9" i="102"/>
  <c r="H9" i="102"/>
  <c r="G10" i="102"/>
  <c r="H10" i="102"/>
  <c r="G11" i="102"/>
  <c r="H11" i="102"/>
  <c r="G12" i="102"/>
  <c r="H12" i="102"/>
  <c r="F28" i="102"/>
  <c r="H28" i="102"/>
  <c r="G13" i="102"/>
  <c r="E42" i="102"/>
  <c r="H42" i="102"/>
  <c r="G33" i="98" s="1"/>
  <c r="G14" i="102"/>
  <c r="E43" i="102"/>
  <c r="H43" i="102"/>
  <c r="G34" i="98" s="1"/>
  <c r="B25" i="102"/>
  <c r="B26" i="102"/>
  <c r="B27" i="102"/>
  <c r="B28" i="102"/>
  <c r="B23" i="102"/>
  <c r="B24" i="102"/>
  <c r="C27" i="102"/>
  <c r="D27" i="102"/>
  <c r="C28" i="102"/>
  <c r="D28" i="102"/>
  <c r="C25" i="102"/>
  <c r="D25" i="102"/>
  <c r="C26" i="102"/>
  <c r="D26" i="102"/>
  <c r="C23" i="102"/>
  <c r="D23" i="102"/>
  <c r="C24" i="102"/>
  <c r="D24" i="102"/>
  <c r="K16" i="102"/>
  <c r="K12" i="102"/>
  <c r="K8" i="102"/>
  <c r="K17" i="102"/>
  <c r="F26" i="102"/>
  <c r="H26" i="102"/>
  <c r="K11" i="102"/>
  <c r="F27" i="102"/>
  <c r="H27" i="102"/>
  <c r="F25" i="102"/>
  <c r="H25" i="102"/>
  <c r="K9" i="102"/>
  <c r="K28" i="102"/>
  <c r="F23" i="102"/>
  <c r="H23" i="102"/>
  <c r="F24" i="102"/>
  <c r="H24" i="102"/>
  <c r="K24" i="102"/>
  <c r="K27" i="102"/>
  <c r="K25" i="102"/>
  <c r="K223" i="109" l="1"/>
  <c r="F179" i="98" s="1"/>
  <c r="K55" i="109"/>
  <c r="D174" i="98" s="1"/>
  <c r="K144" i="109"/>
  <c r="E179" i="98" s="1"/>
  <c r="K65" i="109"/>
  <c r="D179" i="98" s="1"/>
  <c r="H197" i="96"/>
  <c r="K134" i="109"/>
  <c r="E174" i="98" s="1"/>
  <c r="K138" i="109"/>
  <c r="E176" i="98" s="1"/>
  <c r="K142" i="109"/>
  <c r="E178" i="98" s="1"/>
  <c r="K57" i="109"/>
  <c r="D175" i="98" s="1"/>
  <c r="F136" i="98"/>
  <c r="H49" i="98"/>
  <c r="G58" i="98"/>
  <c r="H58" i="98" s="1"/>
  <c r="K58" i="98" s="1"/>
  <c r="M58" i="98" s="1"/>
  <c r="O63" i="98" s="1"/>
  <c r="F139" i="98"/>
  <c r="F143" i="98"/>
  <c r="F147" i="98"/>
  <c r="F151" i="98"/>
  <c r="F155" i="98"/>
  <c r="F159" i="98"/>
  <c r="F163" i="98"/>
  <c r="F167" i="98"/>
  <c r="H8" i="98"/>
  <c r="F161" i="98"/>
  <c r="H12" i="98"/>
  <c r="H13" i="98"/>
  <c r="H52" i="98"/>
  <c r="H19" i="98"/>
  <c r="H6" i="98"/>
  <c r="H10" i="98"/>
  <c r="L26" i="98"/>
  <c r="H30" i="98"/>
  <c r="H42" i="98"/>
  <c r="H45" i="98"/>
  <c r="H97" i="98"/>
  <c r="H103" i="98"/>
  <c r="F165" i="98"/>
  <c r="H11" i="98"/>
  <c r="L88" i="98"/>
  <c r="F138" i="98"/>
  <c r="F142" i="98"/>
  <c r="F146" i="98"/>
  <c r="F150" i="98"/>
  <c r="F154" i="98"/>
  <c r="F158" i="98"/>
  <c r="F162" i="98"/>
  <c r="F166" i="98"/>
  <c r="H107" i="98"/>
  <c r="K140" i="109"/>
  <c r="E177" i="98" s="1"/>
  <c r="K59" i="109"/>
  <c r="D176" i="98" s="1"/>
  <c r="H79" i="98"/>
  <c r="H28" i="98"/>
  <c r="L74" i="98"/>
  <c r="H67" i="98"/>
  <c r="K67" i="98" s="1"/>
  <c r="M67" i="98" s="1"/>
  <c r="O67" i="98" s="1"/>
  <c r="M187" i="98"/>
  <c r="O187" i="98" s="1"/>
  <c r="M183" i="98"/>
  <c r="O183" i="98" s="1"/>
  <c r="H88" i="98"/>
  <c r="L98" i="98"/>
  <c r="H108" i="98"/>
  <c r="H111" i="98"/>
  <c r="H98" i="98"/>
  <c r="L20" i="96"/>
  <c r="H74" i="98"/>
  <c r="L33" i="98"/>
  <c r="L90" i="98"/>
  <c r="H105" i="98"/>
  <c r="L109" i="98"/>
  <c r="L110" i="98"/>
  <c r="H33" i="98"/>
  <c r="H76" i="98"/>
  <c r="L80" i="98"/>
  <c r="L78" i="98"/>
  <c r="L91" i="98"/>
  <c r="H106" i="98"/>
  <c r="H104" i="98"/>
  <c r="H109" i="98"/>
  <c r="L111" i="98"/>
  <c r="L104" i="98"/>
  <c r="L28" i="98"/>
  <c r="L34" i="98"/>
  <c r="L103" i="98"/>
  <c r="H110" i="98"/>
  <c r="L25" i="98"/>
  <c r="H27" i="98"/>
  <c r="L35" i="98"/>
  <c r="H7" i="98"/>
  <c r="L30" i="98"/>
  <c r="M30" i="98" s="1"/>
  <c r="O30" i="98" s="1"/>
  <c r="L96" i="98"/>
  <c r="L106" i="98"/>
  <c r="H18" i="98"/>
  <c r="L27" i="98"/>
  <c r="H75" i="98"/>
  <c r="H87" i="98"/>
  <c r="H91" i="98"/>
  <c r="L97" i="98"/>
  <c r="M125" i="98"/>
  <c r="O125" i="98" s="1"/>
  <c r="H26" i="98"/>
  <c r="H78" i="98"/>
  <c r="H17" i="98"/>
  <c r="H35" i="98"/>
  <c r="L77" i="98"/>
  <c r="L86" i="98"/>
  <c r="H90" i="98"/>
  <c r="L75" i="98"/>
  <c r="H77" i="98"/>
  <c r="L87" i="98"/>
  <c r="H96" i="98"/>
  <c r="L79" i="98"/>
  <c r="H9" i="98"/>
  <c r="H29" i="98"/>
  <c r="H81" i="98"/>
  <c r="H89" i="98"/>
  <c r="L108" i="98"/>
  <c r="L76" i="98"/>
  <c r="L105" i="98"/>
  <c r="L107" i="98"/>
  <c r="K213" i="109"/>
  <c r="F174" i="98" s="1"/>
  <c r="K217" i="109"/>
  <c r="F176" i="98" s="1"/>
  <c r="K221" i="109"/>
  <c r="F178" i="98" s="1"/>
  <c r="K215" i="109"/>
  <c r="F175" i="98" s="1"/>
  <c r="K219" i="109"/>
  <c r="F177" i="98" s="1"/>
  <c r="K136" i="109"/>
  <c r="E175" i="98" s="1"/>
  <c r="G179" i="98"/>
  <c r="K63" i="109"/>
  <c r="D178" i="98" s="1"/>
  <c r="K61" i="109"/>
  <c r="D177" i="98" s="1"/>
  <c r="L75" i="96"/>
  <c r="L132" i="96"/>
  <c r="H86" i="98"/>
  <c r="L89" i="98"/>
  <c r="L81" i="98"/>
  <c r="H80" i="98"/>
  <c r="H34" i="98"/>
  <c r="L29" i="98"/>
  <c r="H25" i="98"/>
  <c r="K225" i="109" l="1"/>
  <c r="G176" i="98"/>
  <c r="M26" i="98"/>
  <c r="O26" i="98" s="1"/>
  <c r="M97" i="98"/>
  <c r="O97" i="98" s="1"/>
  <c r="M96" i="98"/>
  <c r="O96" i="98" s="1"/>
  <c r="M28" i="98"/>
  <c r="O28" i="98" s="1"/>
  <c r="F169" i="98"/>
  <c r="O170" i="98" s="1"/>
  <c r="J203" i="96" s="1"/>
  <c r="M104" i="98"/>
  <c r="O104" i="98" s="1"/>
  <c r="G178" i="98"/>
  <c r="M108" i="98"/>
  <c r="O108" i="98" s="1"/>
  <c r="M103" i="98"/>
  <c r="O103" i="98" s="1"/>
  <c r="M88" i="98"/>
  <c r="O88" i="98" s="1"/>
  <c r="M111" i="98"/>
  <c r="O111" i="98" s="1"/>
  <c r="M107" i="98"/>
  <c r="O107" i="98" s="1"/>
  <c r="G177" i="98"/>
  <c r="G175" i="98"/>
  <c r="K67" i="109"/>
  <c r="M79" i="98"/>
  <c r="O79" i="98" s="1"/>
  <c r="M74" i="98"/>
  <c r="O74" i="98" s="1"/>
  <c r="M110" i="98"/>
  <c r="O110" i="98" s="1"/>
  <c r="M76" i="98"/>
  <c r="O76" i="98" s="1"/>
  <c r="M78" i="98"/>
  <c r="O78" i="98" s="1"/>
  <c r="M98" i="98"/>
  <c r="O98" i="98" s="1"/>
  <c r="M25" i="98"/>
  <c r="O25" i="98" s="1"/>
  <c r="M80" i="98"/>
  <c r="O80" i="98" s="1"/>
  <c r="M105" i="98"/>
  <c r="O105" i="98" s="1"/>
  <c r="M90" i="98"/>
  <c r="O90" i="98" s="1"/>
  <c r="M109" i="98"/>
  <c r="O109" i="98" s="1"/>
  <c r="M33" i="98"/>
  <c r="O33" i="98" s="1"/>
  <c r="M86" i="98"/>
  <c r="O86" i="98" s="1"/>
  <c r="M87" i="98"/>
  <c r="O87" i="98" s="1"/>
  <c r="M91" i="98"/>
  <c r="O91" i="98" s="1"/>
  <c r="M34" i="98"/>
  <c r="O34" i="98" s="1"/>
  <c r="M42" i="98"/>
  <c r="O42" i="98" s="1"/>
  <c r="M49" i="98"/>
  <c r="O49" i="98" s="1"/>
  <c r="M27" i="98"/>
  <c r="O27" i="98" s="1"/>
  <c r="M35" i="98"/>
  <c r="O35" i="98" s="1"/>
  <c r="M118" i="98"/>
  <c r="O118" i="98" s="1"/>
  <c r="O130" i="98" s="1"/>
  <c r="M75" i="98"/>
  <c r="O75" i="98" s="1"/>
  <c r="M106" i="98"/>
  <c r="O106" i="98" s="1"/>
  <c r="M29" i="98"/>
  <c r="O29" i="98" s="1"/>
  <c r="M77" i="98"/>
  <c r="O77" i="98" s="1"/>
  <c r="M81" i="98"/>
  <c r="O81" i="98" s="1"/>
  <c r="M89" i="98"/>
  <c r="O89" i="98" s="1"/>
  <c r="G174" i="98"/>
  <c r="K146" i="109"/>
  <c r="J204" i="116" l="1"/>
  <c r="O100" i="98"/>
  <c r="G180" i="98"/>
  <c r="O113" i="98"/>
  <c r="O37" i="98"/>
  <c r="O93" i="98"/>
  <c r="O83" i="98"/>
  <c r="O54" i="98"/>
  <c r="O132" i="98" l="1"/>
  <c r="J201" i="96" s="1"/>
  <c r="O69" i="98"/>
  <c r="J199" i="96" s="1"/>
  <c r="O180" i="98"/>
  <c r="O189" i="98" s="1"/>
  <c r="J205" i="96" s="1"/>
  <c r="J200" i="116"/>
  <c r="J202" i="116"/>
  <c r="J206" i="116" l="1"/>
  <c r="J208" i="116" s="1"/>
  <c r="J207" i="96"/>
</calcChain>
</file>

<file path=xl/comments1.xml><?xml version="1.0" encoding="utf-8"?>
<comments xmlns="http://schemas.openxmlformats.org/spreadsheetml/2006/main">
  <authors>
    <author>北海道開発局</author>
  </authors>
  <commentList>
    <comment ref="D5" authorId="0" shapeId="0">
      <text>
        <r>
          <rPr>
            <sz val="9"/>
            <color indexed="81"/>
            <rFont val="ＭＳ Ｐゴシック"/>
            <family val="3"/>
            <charset val="128"/>
          </rPr>
          <t xml:space="preserve">【記入例】
２０○○-○○-○○○○
</t>
        </r>
      </text>
    </comment>
    <comment ref="L7" authorId="0" shapeId="0">
      <text>
        <r>
          <rPr>
            <b/>
            <sz val="9"/>
            <color indexed="81"/>
            <rFont val="ＭＳ Ｐゴシック"/>
            <family val="3"/>
            <charset val="128"/>
          </rPr>
          <t>【記入例】
・本部○○課
・○○事務所　等</t>
        </r>
      </text>
    </comment>
    <comment ref="F9" authorId="0" shapeId="0">
      <text>
        <r>
          <rPr>
            <sz val="9"/>
            <color indexed="81"/>
            <rFont val="ＭＳ Ｐゴシック"/>
            <family val="3"/>
            <charset val="128"/>
          </rPr>
          <t xml:space="preserve">先に工事区分を選択してください。
</t>
        </r>
      </text>
    </comment>
    <comment ref="F23" authorId="0" shapeId="0">
      <text>
        <r>
          <rPr>
            <sz val="9"/>
            <color indexed="81"/>
            <rFont val="ＭＳ Ｐゴシック"/>
            <family val="3"/>
            <charset val="128"/>
          </rPr>
          <t>整数を入力してください。</t>
        </r>
      </text>
    </comment>
    <comment ref="H23" authorId="0" shapeId="0">
      <text>
        <r>
          <rPr>
            <sz val="9"/>
            <color indexed="81"/>
            <rFont val="ＭＳ Ｐゴシック"/>
            <family val="3"/>
            <charset val="128"/>
          </rPr>
          <t>整数を入力してください。</t>
        </r>
      </text>
    </comment>
    <comment ref="F40" authorId="0" shapeId="0">
      <text>
        <r>
          <rPr>
            <sz val="9"/>
            <color indexed="81"/>
            <rFont val="ＭＳ Ｐゴシック"/>
            <family val="3"/>
            <charset val="128"/>
          </rPr>
          <t>整数を入力してください。</t>
        </r>
      </text>
    </comment>
    <comment ref="H40" authorId="0" shapeId="0">
      <text>
        <r>
          <rPr>
            <sz val="9"/>
            <color indexed="81"/>
            <rFont val="ＭＳ Ｐゴシック"/>
            <family val="3"/>
            <charset val="128"/>
          </rPr>
          <t>整数を入力してください。</t>
        </r>
      </text>
    </comment>
    <comment ref="J40" authorId="0" shapeId="0">
      <text>
        <r>
          <rPr>
            <sz val="9"/>
            <color indexed="81"/>
            <rFont val="ＭＳ Ｐゴシック"/>
            <family val="3"/>
            <charset val="128"/>
          </rPr>
          <t>整数を入力してください。</t>
        </r>
      </text>
    </comment>
    <comment ref="K55" authorId="0" shapeId="0">
      <text>
        <r>
          <rPr>
            <b/>
            <sz val="9"/>
            <color indexed="81"/>
            <rFont val="ＭＳ Ｐゴシック"/>
            <family val="3"/>
            <charset val="128"/>
          </rPr>
          <t>土工、舗装工など</t>
        </r>
      </text>
    </comment>
    <comment ref="F79" authorId="0" shapeId="0">
      <text>
        <r>
          <rPr>
            <sz val="9"/>
            <color indexed="81"/>
            <rFont val="ＭＳ Ｐゴシック"/>
            <family val="3"/>
            <charset val="128"/>
          </rPr>
          <t>整数を入力してください。</t>
        </r>
      </text>
    </comment>
    <comment ref="H79" authorId="0" shapeId="0">
      <text>
        <r>
          <rPr>
            <sz val="9"/>
            <color indexed="81"/>
            <rFont val="ＭＳ Ｐゴシック"/>
            <family val="3"/>
            <charset val="128"/>
          </rPr>
          <t>整数を入力してください。</t>
        </r>
      </text>
    </comment>
    <comment ref="F92" authorId="0" shapeId="0">
      <text>
        <r>
          <rPr>
            <sz val="9"/>
            <color indexed="81"/>
            <rFont val="ＭＳ Ｐゴシック"/>
            <family val="3"/>
            <charset val="128"/>
          </rPr>
          <t>整数を入力してください。</t>
        </r>
      </text>
    </comment>
    <comment ref="H92" authorId="0" shapeId="0">
      <text>
        <r>
          <rPr>
            <sz val="9"/>
            <color indexed="81"/>
            <rFont val="ＭＳ Ｐゴシック"/>
            <family val="3"/>
            <charset val="128"/>
          </rPr>
          <t>整数を入力してください。</t>
        </r>
      </text>
    </comment>
    <comment ref="F101" authorId="0" shapeId="0">
      <text>
        <r>
          <rPr>
            <sz val="9"/>
            <color indexed="81"/>
            <rFont val="ＭＳ Ｐゴシック"/>
            <family val="3"/>
            <charset val="128"/>
          </rPr>
          <t>整数を入力してください。</t>
        </r>
      </text>
    </comment>
    <comment ref="H101" authorId="0" shapeId="0">
      <text>
        <r>
          <rPr>
            <sz val="9"/>
            <color indexed="81"/>
            <rFont val="ＭＳ Ｐゴシック"/>
            <family val="3"/>
            <charset val="128"/>
          </rPr>
          <t>整数を入力してください。</t>
        </r>
      </text>
    </comment>
    <comment ref="F108" authorId="0" shapeId="0">
      <text>
        <r>
          <rPr>
            <sz val="9"/>
            <color indexed="81"/>
            <rFont val="ＭＳ Ｐゴシック"/>
            <family val="3"/>
            <charset val="128"/>
          </rPr>
          <t>整数を入力してください。</t>
        </r>
      </text>
    </comment>
    <comment ref="H108" authorId="0" shapeId="0">
      <text>
        <r>
          <rPr>
            <sz val="9"/>
            <color indexed="81"/>
            <rFont val="ＭＳ Ｐゴシック"/>
            <family val="3"/>
            <charset val="128"/>
          </rPr>
          <t>整数を入力してください。</t>
        </r>
      </text>
    </comment>
    <comment ref="K124" authorId="0" shapeId="0">
      <text>
        <r>
          <rPr>
            <b/>
            <sz val="9"/>
            <color indexed="81"/>
            <rFont val="ＭＳ Ｐゴシック"/>
            <family val="3"/>
            <charset val="128"/>
          </rPr>
          <t>土工、舗装工など</t>
        </r>
      </text>
    </comment>
  </commentList>
</comments>
</file>

<file path=xl/comments2.xml><?xml version="1.0" encoding="utf-8"?>
<comments xmlns="http://schemas.openxmlformats.org/spreadsheetml/2006/main">
  <authors>
    <author>北海道開発局</author>
  </authors>
  <commentList>
    <comment ref="D5" authorId="0" shapeId="0">
      <text>
        <r>
          <rPr>
            <sz val="9"/>
            <color indexed="81"/>
            <rFont val="ＭＳ Ｐゴシック"/>
            <family val="3"/>
            <charset val="128"/>
          </rPr>
          <t xml:space="preserve">【記入例】
２０○○-○○-○○○○
</t>
        </r>
      </text>
    </comment>
    <comment ref="L7" authorId="0" shapeId="0">
      <text>
        <r>
          <rPr>
            <b/>
            <sz val="9"/>
            <color indexed="81"/>
            <rFont val="ＭＳ Ｐゴシック"/>
            <family val="3"/>
            <charset val="128"/>
          </rPr>
          <t>【記入例】
・本部○○課
・○○事務所　等</t>
        </r>
      </text>
    </comment>
    <comment ref="F9" authorId="0" shapeId="0">
      <text>
        <r>
          <rPr>
            <sz val="9"/>
            <color indexed="81"/>
            <rFont val="ＭＳ Ｐゴシック"/>
            <family val="3"/>
            <charset val="128"/>
          </rPr>
          <t xml:space="preserve">先に工事区分を選択してください。
</t>
        </r>
      </text>
    </comment>
    <comment ref="F23" authorId="0" shapeId="0">
      <text>
        <r>
          <rPr>
            <sz val="9"/>
            <color indexed="81"/>
            <rFont val="ＭＳ Ｐゴシック"/>
            <family val="3"/>
            <charset val="128"/>
          </rPr>
          <t>整数を入力してください。</t>
        </r>
      </text>
    </comment>
    <comment ref="H23" authorId="0" shapeId="0">
      <text>
        <r>
          <rPr>
            <sz val="9"/>
            <color indexed="81"/>
            <rFont val="ＭＳ Ｐゴシック"/>
            <family val="3"/>
            <charset val="128"/>
          </rPr>
          <t>整数を入力してください。</t>
        </r>
      </text>
    </comment>
    <comment ref="F40" authorId="0" shapeId="0">
      <text>
        <r>
          <rPr>
            <sz val="9"/>
            <color indexed="81"/>
            <rFont val="ＭＳ Ｐゴシック"/>
            <family val="3"/>
            <charset val="128"/>
          </rPr>
          <t>整数を入力してください。</t>
        </r>
      </text>
    </comment>
    <comment ref="H40" authorId="0" shapeId="0">
      <text>
        <r>
          <rPr>
            <sz val="9"/>
            <color indexed="81"/>
            <rFont val="ＭＳ Ｐゴシック"/>
            <family val="3"/>
            <charset val="128"/>
          </rPr>
          <t>整数を入力してください。</t>
        </r>
      </text>
    </comment>
    <comment ref="J40" authorId="0" shapeId="0">
      <text>
        <r>
          <rPr>
            <sz val="9"/>
            <color indexed="81"/>
            <rFont val="ＭＳ Ｐゴシック"/>
            <family val="3"/>
            <charset val="128"/>
          </rPr>
          <t>整数を入力してください。</t>
        </r>
      </text>
    </comment>
    <comment ref="F78" authorId="0" shapeId="0">
      <text>
        <r>
          <rPr>
            <sz val="9"/>
            <color indexed="81"/>
            <rFont val="ＭＳ Ｐゴシック"/>
            <family val="3"/>
            <charset val="128"/>
          </rPr>
          <t>整数を入力してください。</t>
        </r>
      </text>
    </comment>
    <comment ref="H78" authorId="0" shapeId="0">
      <text>
        <r>
          <rPr>
            <sz val="9"/>
            <color indexed="81"/>
            <rFont val="ＭＳ Ｐゴシック"/>
            <family val="3"/>
            <charset val="128"/>
          </rPr>
          <t>整数を入力してください。</t>
        </r>
      </text>
    </comment>
    <comment ref="F91" authorId="0" shapeId="0">
      <text>
        <r>
          <rPr>
            <sz val="9"/>
            <color indexed="81"/>
            <rFont val="ＭＳ Ｐゴシック"/>
            <family val="3"/>
            <charset val="128"/>
          </rPr>
          <t>整数を入力してください。</t>
        </r>
      </text>
    </comment>
    <comment ref="H91" authorId="0" shapeId="0">
      <text>
        <r>
          <rPr>
            <sz val="9"/>
            <color indexed="81"/>
            <rFont val="ＭＳ Ｐゴシック"/>
            <family val="3"/>
            <charset val="128"/>
          </rPr>
          <t>整数を入力してください。</t>
        </r>
      </text>
    </comment>
    <comment ref="F100" authorId="0" shapeId="0">
      <text>
        <r>
          <rPr>
            <sz val="9"/>
            <color indexed="81"/>
            <rFont val="ＭＳ Ｐゴシック"/>
            <family val="3"/>
            <charset val="128"/>
          </rPr>
          <t>整数を入力してください。</t>
        </r>
      </text>
    </comment>
    <comment ref="H100" authorId="0" shapeId="0">
      <text>
        <r>
          <rPr>
            <sz val="9"/>
            <color indexed="81"/>
            <rFont val="ＭＳ Ｐゴシック"/>
            <family val="3"/>
            <charset val="128"/>
          </rPr>
          <t>整数を入力してください。</t>
        </r>
      </text>
    </comment>
    <comment ref="F107" authorId="0" shapeId="0">
      <text>
        <r>
          <rPr>
            <sz val="9"/>
            <color indexed="81"/>
            <rFont val="ＭＳ Ｐゴシック"/>
            <family val="3"/>
            <charset val="128"/>
          </rPr>
          <t>整数を入力してください。</t>
        </r>
      </text>
    </comment>
    <comment ref="H107" authorId="0" shapeId="0">
      <text>
        <r>
          <rPr>
            <sz val="9"/>
            <color indexed="81"/>
            <rFont val="ＭＳ Ｐゴシック"/>
            <family val="3"/>
            <charset val="128"/>
          </rPr>
          <t>整数を入力してください。</t>
        </r>
      </text>
    </comment>
  </commentList>
</comments>
</file>

<file path=xl/sharedStrings.xml><?xml version="1.0" encoding="utf-8"?>
<sst xmlns="http://schemas.openxmlformats.org/spreadsheetml/2006/main" count="2492" uniqueCount="896">
  <si>
    <t>10ｔ未満</t>
    <rPh sb="3" eb="5">
      <t>ミマン</t>
    </rPh>
    <phoneticPr fontId="2"/>
  </si>
  <si>
    <t>10t以上</t>
    <rPh sb="3" eb="5">
      <t>イジョウ</t>
    </rPh>
    <phoneticPr fontId="2"/>
  </si>
  <si>
    <t>1m3未満</t>
    <rPh sb="3" eb="5">
      <t>ミマン</t>
    </rPh>
    <phoneticPr fontId="2"/>
  </si>
  <si>
    <t>1m3以上</t>
    <rPh sb="3" eb="5">
      <t>イジョウ</t>
    </rPh>
    <phoneticPr fontId="2"/>
  </si>
  <si>
    <t>発電機</t>
    <phoneticPr fontId="2"/>
  </si>
  <si>
    <t>燃料消費量・平均稼働時間算定根拠</t>
    <rPh sb="0" eb="2">
      <t>ネンリョウ</t>
    </rPh>
    <rPh sb="2" eb="4">
      <t>ショウヒ</t>
    </rPh>
    <rPh sb="4" eb="5">
      <t>リョウ</t>
    </rPh>
    <rPh sb="6" eb="8">
      <t>ヘイキン</t>
    </rPh>
    <rPh sb="8" eb="10">
      <t>カドウ</t>
    </rPh>
    <rPh sb="10" eb="12">
      <t>ジカン</t>
    </rPh>
    <rPh sb="12" eb="14">
      <t>サンテイ</t>
    </rPh>
    <rPh sb="14" eb="16">
      <t>コンキョ</t>
    </rPh>
    <phoneticPr fontId="8"/>
  </si>
  <si>
    <t>施工機械</t>
    <rPh sb="0" eb="2">
      <t>セコウ</t>
    </rPh>
    <rPh sb="2" eb="4">
      <t>キカイ</t>
    </rPh>
    <phoneticPr fontId="8"/>
  </si>
  <si>
    <t>仕様</t>
    <rPh sb="0" eb="2">
      <t>シヨウ</t>
    </rPh>
    <phoneticPr fontId="8"/>
  </si>
  <si>
    <t>燃料消費率</t>
    <rPh sb="0" eb="2">
      <t>ネンリョウ</t>
    </rPh>
    <rPh sb="2" eb="4">
      <t>ショウヒ</t>
    </rPh>
    <rPh sb="4" eb="5">
      <t>リツ</t>
    </rPh>
    <phoneticPr fontId="8"/>
  </si>
  <si>
    <t>機関出力</t>
    <rPh sb="0" eb="2">
      <t>キカン</t>
    </rPh>
    <rPh sb="2" eb="4">
      <t>シュツリョク</t>
    </rPh>
    <phoneticPr fontId="8"/>
  </si>
  <si>
    <t>（L/kw･h）</t>
    <phoneticPr fontId="8"/>
  </si>
  <si>
    <t>ブルドーザ</t>
    <phoneticPr fontId="8"/>
  </si>
  <si>
    <t>4m3未満</t>
    <rPh sb="3" eb="5">
      <t>ミマン</t>
    </rPh>
    <phoneticPr fontId="8"/>
  </si>
  <si>
    <t>4m3以上</t>
    <rPh sb="3" eb="5">
      <t>イジョウ</t>
    </rPh>
    <phoneticPr fontId="8"/>
  </si>
  <si>
    <t>50kVA未満</t>
    <rPh sb="5" eb="7">
      <t>ミマン</t>
    </rPh>
    <phoneticPr fontId="8"/>
  </si>
  <si>
    <t>50～149kVA</t>
    <phoneticPr fontId="8"/>
  </si>
  <si>
    <t>150kVA以上</t>
    <rPh sb="6" eb="8">
      <t>イジョウ</t>
    </rPh>
    <phoneticPr fontId="8"/>
  </si>
  <si>
    <t>バックホウ</t>
    <phoneticPr fontId="2"/>
  </si>
  <si>
    <t>ブルドーザ</t>
    <phoneticPr fontId="2"/>
  </si>
  <si>
    <t>ホイルローダ</t>
    <phoneticPr fontId="2"/>
  </si>
  <si>
    <t>工事名</t>
    <rPh sb="0" eb="3">
      <t>コウジメイ</t>
    </rPh>
    <phoneticPr fontId="1"/>
  </si>
  <si>
    <t>工事区分</t>
    <rPh sb="0" eb="2">
      <t>コウジ</t>
    </rPh>
    <rPh sb="2" eb="4">
      <t>クブン</t>
    </rPh>
    <phoneticPr fontId="2"/>
  </si>
  <si>
    <t>電力：</t>
    <rPh sb="0" eb="2">
      <t>デンリョク</t>
    </rPh>
    <phoneticPr fontId="1"/>
  </si>
  <si>
    <t>灯油：</t>
    <rPh sb="0" eb="2">
      <t>トウユ</t>
    </rPh>
    <phoneticPr fontId="1"/>
  </si>
  <si>
    <t>A重油：</t>
    <rPh sb="1" eb="3">
      <t>ジュウユ</t>
    </rPh>
    <phoneticPr fontId="1"/>
  </si>
  <si>
    <t>軽油：</t>
    <rPh sb="0" eb="2">
      <t>ケイユ</t>
    </rPh>
    <phoneticPr fontId="1"/>
  </si>
  <si>
    <t>厳格な施工管理</t>
    <rPh sb="0" eb="2">
      <t>ゲンカク</t>
    </rPh>
    <rPh sb="3" eb="5">
      <t>セコウ</t>
    </rPh>
    <rPh sb="5" eb="7">
      <t>カンリ</t>
    </rPh>
    <phoneticPr fontId="1"/>
  </si>
  <si>
    <t>残土（建設発生土）再利用の徹底</t>
    <rPh sb="0" eb="2">
      <t>ザンド</t>
    </rPh>
    <rPh sb="3" eb="5">
      <t>ケンセツ</t>
    </rPh>
    <rPh sb="5" eb="7">
      <t>ハッセイ</t>
    </rPh>
    <rPh sb="7" eb="8">
      <t>ド</t>
    </rPh>
    <rPh sb="9" eb="12">
      <t>サイリヨウ</t>
    </rPh>
    <rPh sb="13" eb="15">
      <t>テッテイ</t>
    </rPh>
    <phoneticPr fontId="1"/>
  </si>
  <si>
    <t>コンクリート打継目処理工法の工夫</t>
    <rPh sb="6" eb="7">
      <t>ウ</t>
    </rPh>
    <rPh sb="7" eb="8">
      <t>ツ</t>
    </rPh>
    <rPh sb="8" eb="9">
      <t>メ</t>
    </rPh>
    <rPh sb="9" eb="11">
      <t>ショリ</t>
    </rPh>
    <rPh sb="11" eb="13">
      <t>コウホウ</t>
    </rPh>
    <rPh sb="14" eb="16">
      <t>クフウ</t>
    </rPh>
    <phoneticPr fontId="1"/>
  </si>
  <si>
    <t>すき取り物の利用</t>
    <rPh sb="2" eb="3">
      <t>ト</t>
    </rPh>
    <rPh sb="4" eb="5">
      <t>ブツ</t>
    </rPh>
    <rPh sb="6" eb="8">
      <t>リヨウ</t>
    </rPh>
    <phoneticPr fontId="1"/>
  </si>
  <si>
    <t>機械の大型化</t>
    <rPh sb="0" eb="2">
      <t>キカイ</t>
    </rPh>
    <rPh sb="3" eb="6">
      <t>オオガタカ</t>
    </rPh>
    <phoneticPr fontId="1"/>
  </si>
  <si>
    <t>脱水ケーキの再利用</t>
    <rPh sb="0" eb="2">
      <t>ダッスイ</t>
    </rPh>
    <rPh sb="6" eb="9">
      <t>サイリヨウ</t>
    </rPh>
    <phoneticPr fontId="1"/>
  </si>
  <si>
    <t>骨材運搬管理システム</t>
    <rPh sb="0" eb="2">
      <t>コツザイ</t>
    </rPh>
    <rPh sb="2" eb="4">
      <t>ウンパン</t>
    </rPh>
    <rPh sb="4" eb="6">
      <t>カンリ</t>
    </rPh>
    <phoneticPr fontId="1"/>
  </si>
  <si>
    <t>バイオ燃料の使用</t>
    <rPh sb="3" eb="5">
      <t>ネンリョウ</t>
    </rPh>
    <rPh sb="6" eb="8">
      <t>シヨウ</t>
    </rPh>
    <phoneticPr fontId="1"/>
  </si>
  <si>
    <t>精製バイオガスストーブの使用</t>
    <rPh sb="0" eb="2">
      <t>セイセイ</t>
    </rPh>
    <rPh sb="12" eb="14">
      <t>シヨウ</t>
    </rPh>
    <phoneticPr fontId="1"/>
  </si>
  <si>
    <t>ハイブリッド機械の導入</t>
    <rPh sb="6" eb="8">
      <t>キカイ</t>
    </rPh>
    <rPh sb="9" eb="11">
      <t>ドウニュウ</t>
    </rPh>
    <phoneticPr fontId="1"/>
  </si>
  <si>
    <t>工期開始（年月日）</t>
    <rPh sb="5" eb="8">
      <t>ネンガッピ</t>
    </rPh>
    <phoneticPr fontId="2"/>
  </si>
  <si>
    <t>工期終了（年月日）</t>
    <rPh sb="0" eb="2">
      <t>コウキ</t>
    </rPh>
    <rPh sb="2" eb="4">
      <t>シュウリョウ</t>
    </rPh>
    <rPh sb="5" eb="8">
      <t>ネンガッピ</t>
    </rPh>
    <phoneticPr fontId="2"/>
  </si>
  <si>
    <t>調査終了（年月日）</t>
    <rPh sb="0" eb="2">
      <t>チョウサ</t>
    </rPh>
    <rPh sb="2" eb="4">
      <t>シュウリョウ</t>
    </rPh>
    <rPh sb="5" eb="8">
      <t>ネンガッピ</t>
    </rPh>
    <phoneticPr fontId="2"/>
  </si>
  <si>
    <t>調査開始（年月日）</t>
    <rPh sb="0" eb="2">
      <t>チョウサ</t>
    </rPh>
    <rPh sb="5" eb="8">
      <t>ネンガッピ</t>
    </rPh>
    <phoneticPr fontId="2"/>
  </si>
  <si>
    <t>1.4m3</t>
    <phoneticPr fontId="10"/>
  </si>
  <si>
    <t>6ﾄﾝ</t>
    <phoneticPr fontId="8"/>
  </si>
  <si>
    <t>【対策前】</t>
    <rPh sb="1" eb="3">
      <t>タイサク</t>
    </rPh>
    <rPh sb="3" eb="4">
      <t>マエ</t>
    </rPh>
    <phoneticPr fontId="1"/>
  </si>
  <si>
    <t>【対策後】</t>
    <rPh sb="1" eb="3">
      <t>タイサク</t>
    </rPh>
    <rPh sb="3" eb="4">
      <t>ゴ</t>
    </rPh>
    <phoneticPr fontId="1"/>
  </si>
  <si>
    <t>ペレットストーブの利用</t>
    <rPh sb="9" eb="11">
      <t>リヨウ</t>
    </rPh>
    <phoneticPr fontId="1"/>
  </si>
  <si>
    <t>電動機械の利用（電動式バックホウを採用等）</t>
    <rPh sb="0" eb="2">
      <t>デンドウ</t>
    </rPh>
    <rPh sb="2" eb="4">
      <t>キカイ</t>
    </rPh>
    <rPh sb="5" eb="7">
      <t>リヨウ</t>
    </rPh>
    <rPh sb="8" eb="10">
      <t>デンドウ</t>
    </rPh>
    <rPh sb="10" eb="11">
      <t>シキ</t>
    </rPh>
    <rPh sb="17" eb="19">
      <t>サイヨウ</t>
    </rPh>
    <rPh sb="19" eb="20">
      <t>トウ</t>
    </rPh>
    <phoneticPr fontId="1"/>
  </si>
  <si>
    <t>電動機器の利用（空気圧縮機に電動式を採用）</t>
    <rPh sb="0" eb="2">
      <t>デンドウ</t>
    </rPh>
    <rPh sb="2" eb="4">
      <t>キキ</t>
    </rPh>
    <rPh sb="5" eb="7">
      <t>リヨウ</t>
    </rPh>
    <rPh sb="8" eb="10">
      <t>クウキ</t>
    </rPh>
    <rPh sb="10" eb="12">
      <t>アッシュク</t>
    </rPh>
    <rPh sb="12" eb="13">
      <t>キ</t>
    </rPh>
    <rPh sb="14" eb="17">
      <t>デンドウシキ</t>
    </rPh>
    <rPh sb="18" eb="20">
      <t>サイヨウ</t>
    </rPh>
    <phoneticPr fontId="1"/>
  </si>
  <si>
    <t>電力の削減（インバータを利用した喚起装置を採用）</t>
    <rPh sb="0" eb="2">
      <t>デンリョク</t>
    </rPh>
    <rPh sb="3" eb="5">
      <t>サクゲン</t>
    </rPh>
    <rPh sb="12" eb="14">
      <t>リヨウ</t>
    </rPh>
    <rPh sb="16" eb="18">
      <t>カンキ</t>
    </rPh>
    <rPh sb="18" eb="20">
      <t>ソウチ</t>
    </rPh>
    <rPh sb="21" eb="23">
      <t>サイヨウ</t>
    </rPh>
    <phoneticPr fontId="1"/>
  </si>
  <si>
    <t>小型風力発電機の利用</t>
    <rPh sb="0" eb="2">
      <t>コガタ</t>
    </rPh>
    <rPh sb="2" eb="4">
      <t>フウリョク</t>
    </rPh>
    <rPh sb="4" eb="7">
      <t>ハツデンキ</t>
    </rPh>
    <rPh sb="8" eb="10">
      <t>リヨウ</t>
    </rPh>
    <phoneticPr fontId="1"/>
  </si>
  <si>
    <t>ソーラーパネル等の利用（現場での利用）</t>
    <rPh sb="7" eb="8">
      <t>トウ</t>
    </rPh>
    <rPh sb="9" eb="11">
      <t>リヨウ</t>
    </rPh>
    <rPh sb="12" eb="14">
      <t>ゲンバ</t>
    </rPh>
    <rPh sb="16" eb="18">
      <t>リヨウ</t>
    </rPh>
    <phoneticPr fontId="1"/>
  </si>
  <si>
    <t>ソーラーパネル等の利用（事務所等での利用）</t>
    <rPh sb="7" eb="8">
      <t>トウ</t>
    </rPh>
    <rPh sb="9" eb="11">
      <t>リヨウ</t>
    </rPh>
    <rPh sb="12" eb="15">
      <t>ジムショ</t>
    </rPh>
    <rPh sb="15" eb="16">
      <t>トウ</t>
    </rPh>
    <rPh sb="18" eb="20">
      <t>リヨウ</t>
    </rPh>
    <phoneticPr fontId="1"/>
  </si>
  <si>
    <t>LED照明の利用（事務所等での利用）</t>
    <rPh sb="3" eb="5">
      <t>ショウメイ</t>
    </rPh>
    <rPh sb="6" eb="8">
      <t>リヨウ</t>
    </rPh>
    <rPh sb="9" eb="12">
      <t>ジムショ</t>
    </rPh>
    <rPh sb="12" eb="13">
      <t>トウ</t>
    </rPh>
    <rPh sb="15" eb="17">
      <t>リヨウ</t>
    </rPh>
    <phoneticPr fontId="1"/>
  </si>
  <si>
    <t>LED照明の利用（現場での利用）</t>
    <rPh sb="3" eb="5">
      <t>ショウメイ</t>
    </rPh>
    <rPh sb="6" eb="8">
      <t>リヨウ</t>
    </rPh>
    <rPh sb="9" eb="11">
      <t>ゲンバ</t>
    </rPh>
    <rPh sb="13" eb="15">
      <t>リヨウ</t>
    </rPh>
    <phoneticPr fontId="1"/>
  </si>
  <si>
    <t>ICT施工（情報化施工）マシンコントロール（MC）技術（モータグレーダ）</t>
    <rPh sb="25" eb="27">
      <t>ギジュツ</t>
    </rPh>
    <phoneticPr fontId="1"/>
  </si>
  <si>
    <t>ICT施工（情報化施工）マシンコントロール（MC）技術（ブルドーザ）</t>
    <rPh sb="25" eb="27">
      <t>ギジュツ</t>
    </rPh>
    <phoneticPr fontId="1"/>
  </si>
  <si>
    <t>発電機を受電設備に変更</t>
    <rPh sb="0" eb="3">
      <t>ハツデンキ</t>
    </rPh>
    <rPh sb="4" eb="6">
      <t>ジュデン</t>
    </rPh>
    <rPh sb="6" eb="8">
      <t>セツビ</t>
    </rPh>
    <rPh sb="9" eb="11">
      <t>ヘンコウ</t>
    </rPh>
    <phoneticPr fontId="1"/>
  </si>
  <si>
    <t>低燃費発電機の利用</t>
    <rPh sb="0" eb="3">
      <t>テイネンピ</t>
    </rPh>
    <rPh sb="3" eb="6">
      <t>ハツデンキ</t>
    </rPh>
    <rPh sb="7" eb="9">
      <t>リヨウ</t>
    </rPh>
    <phoneticPr fontId="1"/>
  </si>
  <si>
    <t>低燃費重機の利用（バックホウ）</t>
    <rPh sb="0" eb="3">
      <t>テイネンピ</t>
    </rPh>
    <rPh sb="3" eb="5">
      <t>ジュウキ</t>
    </rPh>
    <rPh sb="6" eb="8">
      <t>リヨウ</t>
    </rPh>
    <phoneticPr fontId="1"/>
  </si>
  <si>
    <t>低燃費重機の利用（クレーン装置付きトラック）</t>
    <rPh sb="0" eb="3">
      <t>テイネンピ</t>
    </rPh>
    <rPh sb="3" eb="5">
      <t>ジュウキ</t>
    </rPh>
    <rPh sb="6" eb="8">
      <t>リヨウ</t>
    </rPh>
    <rPh sb="13" eb="15">
      <t>ソウチ</t>
    </rPh>
    <rPh sb="15" eb="16">
      <t>ツ</t>
    </rPh>
    <phoneticPr fontId="1"/>
  </si>
  <si>
    <t>低燃費重機の利用（不整地運搬車）</t>
    <rPh sb="0" eb="3">
      <t>テイネンピ</t>
    </rPh>
    <rPh sb="3" eb="5">
      <t>ジュウキ</t>
    </rPh>
    <rPh sb="6" eb="8">
      <t>リヨウ</t>
    </rPh>
    <rPh sb="9" eb="12">
      <t>フセイチ</t>
    </rPh>
    <rPh sb="12" eb="15">
      <t>ウンパンシャ</t>
    </rPh>
    <phoneticPr fontId="1"/>
  </si>
  <si>
    <t>断熱型現場事務所の利用</t>
    <rPh sb="0" eb="2">
      <t>ダンネツ</t>
    </rPh>
    <rPh sb="2" eb="3">
      <t>ガタ</t>
    </rPh>
    <rPh sb="3" eb="5">
      <t>ゲンバ</t>
    </rPh>
    <rPh sb="5" eb="8">
      <t>ジムショ</t>
    </rPh>
    <rPh sb="9" eb="11">
      <t>リヨウ</t>
    </rPh>
    <phoneticPr fontId="1"/>
  </si>
  <si>
    <t>事務所壁面の緑化</t>
    <rPh sb="0" eb="3">
      <t>ジムショ</t>
    </rPh>
    <rPh sb="3" eb="5">
      <t>ヘキメン</t>
    </rPh>
    <rPh sb="6" eb="8">
      <t>リョクカ</t>
    </rPh>
    <phoneticPr fontId="1"/>
  </si>
  <si>
    <t>30/35kVA</t>
    <phoneticPr fontId="8"/>
  </si>
  <si>
    <t>80/100kVA</t>
    <phoneticPr fontId="8"/>
  </si>
  <si>
    <t>200/220kVA</t>
    <phoneticPr fontId="8"/>
  </si>
  <si>
    <r>
      <t>【CO</t>
    </r>
    <r>
      <rPr>
        <b/>
        <vertAlign val="subscript"/>
        <sz val="10"/>
        <color indexed="8"/>
        <rFont val="ＭＳ Ｐゴシック"/>
        <family val="3"/>
        <charset val="128"/>
      </rPr>
      <t>2</t>
    </r>
    <r>
      <rPr>
        <b/>
        <sz val="10"/>
        <color indexed="8"/>
        <rFont val="ＭＳ Ｐゴシック"/>
        <family val="3"/>
        <charset val="128"/>
      </rPr>
      <t>削減量】</t>
    </r>
    <rPh sb="4" eb="7">
      <t>サクゲンリョウ</t>
    </rPh>
    <phoneticPr fontId="1"/>
  </si>
  <si>
    <t>①実施状況写真、②算定条件の根拠（基準やカタログ等）　を添付または記載して下さい。</t>
    <rPh sb="1" eb="3">
      <t>ジッシ</t>
    </rPh>
    <rPh sb="3" eb="5">
      <t>ジョウキョウ</t>
    </rPh>
    <rPh sb="5" eb="7">
      <t>シャシン</t>
    </rPh>
    <rPh sb="9" eb="11">
      <t>サンテイ</t>
    </rPh>
    <rPh sb="11" eb="13">
      <t>ジョウケン</t>
    </rPh>
    <rPh sb="14" eb="16">
      <t>コンキョ</t>
    </rPh>
    <rPh sb="17" eb="19">
      <t>キジュン</t>
    </rPh>
    <rPh sb="24" eb="25">
      <t>トウ</t>
    </rPh>
    <rPh sb="28" eb="30">
      <t>テンプ</t>
    </rPh>
    <rPh sb="33" eb="35">
      <t>キサイ</t>
    </rPh>
    <rPh sb="37" eb="38">
      <t>クダ</t>
    </rPh>
    <phoneticPr fontId="1"/>
  </si>
  <si>
    <t>移動式計量器の使用</t>
    <rPh sb="0" eb="3">
      <t>イドウシキ</t>
    </rPh>
    <rPh sb="3" eb="6">
      <t>ケイリョウキ</t>
    </rPh>
    <rPh sb="7" eb="9">
      <t>シヨウ</t>
    </rPh>
    <phoneticPr fontId="1"/>
  </si>
  <si>
    <t>間伐材を使用した木製掲示板の使用</t>
    <rPh sb="0" eb="3">
      <t>カンバツザイ</t>
    </rPh>
    <rPh sb="4" eb="6">
      <t>シヨウ</t>
    </rPh>
    <rPh sb="8" eb="10">
      <t>モクセイ</t>
    </rPh>
    <rPh sb="10" eb="13">
      <t>ケイジバン</t>
    </rPh>
    <rPh sb="14" eb="16">
      <t>シヨウ</t>
    </rPh>
    <phoneticPr fontId="1"/>
  </si>
  <si>
    <t>自転車での移動</t>
    <rPh sb="0" eb="3">
      <t>ジテンシャ</t>
    </rPh>
    <rPh sb="5" eb="7">
      <t>イドウ</t>
    </rPh>
    <phoneticPr fontId="1"/>
  </si>
  <si>
    <t>作業工程の見直し（ドリルジャンボと吹付機を一体とした運行回数の低減）</t>
    <rPh sb="0" eb="2">
      <t>サギョウ</t>
    </rPh>
    <rPh sb="2" eb="4">
      <t>コウテイ</t>
    </rPh>
    <rPh sb="5" eb="7">
      <t>ミナオ</t>
    </rPh>
    <rPh sb="17" eb="19">
      <t>フキツケ</t>
    </rPh>
    <rPh sb="19" eb="20">
      <t>キ</t>
    </rPh>
    <rPh sb="21" eb="23">
      <t>イッタイ</t>
    </rPh>
    <rPh sb="26" eb="28">
      <t>ウンコウ</t>
    </rPh>
    <rPh sb="28" eb="30">
      <t>カイスウ</t>
    </rPh>
    <rPh sb="31" eb="33">
      <t>テイゲン</t>
    </rPh>
    <phoneticPr fontId="1"/>
  </si>
  <si>
    <t>防寒養生（雪寒仮囲い）の工夫（上屋システムの利用、高保温性シートの敷設等）</t>
    <rPh sb="12" eb="14">
      <t>クフウ</t>
    </rPh>
    <rPh sb="15" eb="17">
      <t>ウワヤ</t>
    </rPh>
    <rPh sb="22" eb="24">
      <t>リヨウ</t>
    </rPh>
    <rPh sb="25" eb="29">
      <t>コウホオンセイ</t>
    </rPh>
    <rPh sb="33" eb="35">
      <t>フセツ</t>
    </rPh>
    <rPh sb="35" eb="36">
      <t>トウ</t>
    </rPh>
    <phoneticPr fontId="1"/>
  </si>
  <si>
    <t>運搬経路の短縮（残土、廃棄物、雪等の搬出の調整）</t>
    <rPh sb="0" eb="2">
      <t>ウンパン</t>
    </rPh>
    <rPh sb="2" eb="4">
      <t>ケイロ</t>
    </rPh>
    <rPh sb="5" eb="7">
      <t>タンシュク</t>
    </rPh>
    <rPh sb="8" eb="10">
      <t>ザンド</t>
    </rPh>
    <rPh sb="11" eb="14">
      <t>ハイキブツ</t>
    </rPh>
    <rPh sb="15" eb="16">
      <t>ユキ</t>
    </rPh>
    <rPh sb="16" eb="17">
      <t>トウ</t>
    </rPh>
    <rPh sb="18" eb="20">
      <t>ハンシュツ</t>
    </rPh>
    <rPh sb="21" eb="23">
      <t>チョウセイ</t>
    </rPh>
    <phoneticPr fontId="1"/>
  </si>
  <si>
    <t>エンジン出力調整機器の使用</t>
    <rPh sb="4" eb="6">
      <t>シュツリョク</t>
    </rPh>
    <rPh sb="6" eb="8">
      <t>チョウセイ</t>
    </rPh>
    <rPh sb="8" eb="10">
      <t>キキ</t>
    </rPh>
    <rPh sb="11" eb="13">
      <t>シヨウ</t>
    </rPh>
    <phoneticPr fontId="1"/>
  </si>
  <si>
    <t>中温化アスファルト混合物の使用</t>
    <rPh sb="0" eb="2">
      <t>チュウオン</t>
    </rPh>
    <rPh sb="2" eb="3">
      <t>カ</t>
    </rPh>
    <rPh sb="9" eb="12">
      <t>コンゴウブツ</t>
    </rPh>
    <rPh sb="13" eb="15">
      <t>シヨウ</t>
    </rPh>
    <phoneticPr fontId="1"/>
  </si>
  <si>
    <t>LPガス車の使用</t>
    <rPh sb="4" eb="5">
      <t>クルマ</t>
    </rPh>
    <rPh sb="6" eb="8">
      <t>シヨウ</t>
    </rPh>
    <phoneticPr fontId="1"/>
  </si>
  <si>
    <t>ASP（情報共有システム）の活用</t>
    <rPh sb="4" eb="6">
      <t>ジョウホウ</t>
    </rPh>
    <rPh sb="6" eb="8">
      <t>キョウユウ</t>
    </rPh>
    <rPh sb="14" eb="16">
      <t>カツヨウ</t>
    </rPh>
    <phoneticPr fontId="1"/>
  </si>
  <si>
    <t>バイオトイレの使用</t>
    <rPh sb="7" eb="9">
      <t>シヨウ</t>
    </rPh>
    <phoneticPr fontId="1"/>
  </si>
  <si>
    <t>受注者名</t>
    <rPh sb="0" eb="3">
      <t>ジュチュウシャ</t>
    </rPh>
    <rPh sb="3" eb="4">
      <t>メイ</t>
    </rPh>
    <phoneticPr fontId="1"/>
  </si>
  <si>
    <t>ハイブリッドカーの導入</t>
    <rPh sb="9" eb="11">
      <t>ドウニュウ</t>
    </rPh>
    <phoneticPr fontId="1"/>
  </si>
  <si>
    <t>現場事務所の共同利用</t>
    <rPh sb="0" eb="2">
      <t>ゲンバ</t>
    </rPh>
    <rPh sb="2" eb="5">
      <t>ジムショ</t>
    </rPh>
    <rPh sb="6" eb="8">
      <t>キョウドウ</t>
    </rPh>
    <rPh sb="8" eb="10">
      <t>リヨウ</t>
    </rPh>
    <phoneticPr fontId="1"/>
  </si>
  <si>
    <t>発電機をポータブル電源に切り替え</t>
    <rPh sb="0" eb="3">
      <t>ハツデンキ</t>
    </rPh>
    <rPh sb="9" eb="11">
      <t>デンゲン</t>
    </rPh>
    <rPh sb="12" eb="13">
      <t>キ</t>
    </rPh>
    <rPh sb="14" eb="15">
      <t>カ</t>
    </rPh>
    <phoneticPr fontId="1"/>
  </si>
  <si>
    <t>打設足場移動の効率化</t>
    <rPh sb="0" eb="2">
      <t>ダセツ</t>
    </rPh>
    <rPh sb="2" eb="4">
      <t>アシバ</t>
    </rPh>
    <rPh sb="4" eb="6">
      <t>イドウ</t>
    </rPh>
    <rPh sb="7" eb="10">
      <t>コウリツカ</t>
    </rPh>
    <phoneticPr fontId="1"/>
  </si>
  <si>
    <t>エンジン出力制限カバー（eco-8）の導入</t>
    <rPh sb="4" eb="6">
      <t>シュツリョク</t>
    </rPh>
    <rPh sb="6" eb="8">
      <t>セイゲン</t>
    </rPh>
    <rPh sb="19" eb="21">
      <t>ドウニュウ</t>
    </rPh>
    <phoneticPr fontId="1"/>
  </si>
  <si>
    <t>振動タイヤローラの利用</t>
    <rPh sb="0" eb="2">
      <t>シンドウ</t>
    </rPh>
    <rPh sb="9" eb="11">
      <t>リヨウ</t>
    </rPh>
    <phoneticPr fontId="1"/>
  </si>
  <si>
    <t>低燃費溶接機の利用</t>
    <rPh sb="0" eb="3">
      <t>テイネンピ</t>
    </rPh>
    <rPh sb="3" eb="6">
      <t>ヨウセツキ</t>
    </rPh>
    <rPh sb="7" eb="9">
      <t>リヨウ</t>
    </rPh>
    <phoneticPr fontId="1"/>
  </si>
  <si>
    <t>間伐材を使用した木製掲示板の使用</t>
    <rPh sb="0" eb="3">
      <t>カンバツザイ</t>
    </rPh>
    <rPh sb="4" eb="6">
      <t>シヨウ</t>
    </rPh>
    <rPh sb="8" eb="10">
      <t>モクセイ</t>
    </rPh>
    <rPh sb="10" eb="13">
      <t>ケイジバン</t>
    </rPh>
    <rPh sb="14" eb="16">
      <t>シヨウ</t>
    </rPh>
    <phoneticPr fontId="2"/>
  </si>
  <si>
    <t>コンクリート保水養生テープの使用</t>
    <rPh sb="6" eb="8">
      <t>ホスイ</t>
    </rPh>
    <rPh sb="8" eb="10">
      <t>ヨウジョウ</t>
    </rPh>
    <rPh sb="14" eb="16">
      <t>シヨウ</t>
    </rPh>
    <phoneticPr fontId="1"/>
  </si>
  <si>
    <t>植物原料の粉塵防止剤の使用</t>
    <rPh sb="0" eb="2">
      <t>ショクブツ</t>
    </rPh>
    <rPh sb="2" eb="4">
      <t>ゲンリョウ</t>
    </rPh>
    <rPh sb="5" eb="7">
      <t>フンジン</t>
    </rPh>
    <rPh sb="7" eb="10">
      <t>ボウシザイ</t>
    </rPh>
    <rPh sb="11" eb="13">
      <t>シヨウ</t>
    </rPh>
    <phoneticPr fontId="1"/>
  </si>
  <si>
    <t>コンクリート保水養生テープの使用</t>
    <rPh sb="6" eb="8">
      <t>ホスイ</t>
    </rPh>
    <rPh sb="8" eb="10">
      <t>ヨウジョウ</t>
    </rPh>
    <rPh sb="14" eb="16">
      <t>シヨウ</t>
    </rPh>
    <phoneticPr fontId="2"/>
  </si>
  <si>
    <t>事業分類</t>
    <rPh sb="0" eb="2">
      <t>ジギョウ</t>
    </rPh>
    <rPh sb="2" eb="4">
      <t>ブンルイ</t>
    </rPh>
    <phoneticPr fontId="16"/>
  </si>
  <si>
    <t>開発建設部名</t>
    <rPh sb="0" eb="2">
      <t>カイハツ</t>
    </rPh>
    <rPh sb="2" eb="4">
      <t>ケンセツ</t>
    </rPh>
    <rPh sb="4" eb="5">
      <t>ブ</t>
    </rPh>
    <rPh sb="5" eb="6">
      <t>メイ</t>
    </rPh>
    <phoneticPr fontId="16"/>
  </si>
  <si>
    <t>機種</t>
    <rPh sb="0" eb="2">
      <t>キシュ</t>
    </rPh>
    <phoneticPr fontId="16"/>
  </si>
  <si>
    <t>バックホウ</t>
  </si>
  <si>
    <t>ブルドーザ</t>
  </si>
  <si>
    <t>ホイルローダ</t>
  </si>
  <si>
    <t>発電機</t>
  </si>
  <si>
    <t>従来型/1m3未満</t>
    <rPh sb="0" eb="2">
      <t>ジュウライ</t>
    </rPh>
    <rPh sb="2" eb="3">
      <t>ガタ</t>
    </rPh>
    <rPh sb="7" eb="9">
      <t>ミマン</t>
    </rPh>
    <phoneticPr fontId="2"/>
  </si>
  <si>
    <t>従来型/1m3以上</t>
    <rPh sb="7" eb="9">
      <t>イジョウ</t>
    </rPh>
    <phoneticPr fontId="2"/>
  </si>
  <si>
    <t>従来型/10ｔ未満</t>
    <rPh sb="7" eb="9">
      <t>ミマン</t>
    </rPh>
    <phoneticPr fontId="2"/>
  </si>
  <si>
    <t>従来型/10t以上</t>
    <rPh sb="7" eb="9">
      <t>イジョウ</t>
    </rPh>
    <phoneticPr fontId="2"/>
  </si>
  <si>
    <t>モータグレーダ</t>
  </si>
  <si>
    <t>モータグレーダ</t>
    <phoneticPr fontId="2"/>
  </si>
  <si>
    <t>従来型/3.4m未満</t>
  </si>
  <si>
    <t>従来型/3.4m未満</t>
    <phoneticPr fontId="2"/>
  </si>
  <si>
    <t>従来型/3.4m以上</t>
  </si>
  <si>
    <t>従来型/3.4m以上</t>
    <phoneticPr fontId="2"/>
  </si>
  <si>
    <t>項目</t>
    <rPh sb="0" eb="2">
      <t>コウモク</t>
    </rPh>
    <phoneticPr fontId="2"/>
  </si>
  <si>
    <t>コンクリート打継目処理工法の工夫</t>
    <phoneticPr fontId="2"/>
  </si>
  <si>
    <t>防寒養生（雪寒仮囲い）の工夫</t>
    <rPh sb="5" eb="6">
      <t>ユキ</t>
    </rPh>
    <rPh sb="6" eb="7">
      <t>サム</t>
    </rPh>
    <rPh sb="7" eb="8">
      <t>カリ</t>
    </rPh>
    <rPh sb="8" eb="9">
      <t>カコ</t>
    </rPh>
    <phoneticPr fontId="2"/>
  </si>
  <si>
    <t>型枠組立・型枠解体作業の効率化</t>
    <phoneticPr fontId="2"/>
  </si>
  <si>
    <t>鉄筋組立の効率化</t>
    <phoneticPr fontId="2"/>
  </si>
  <si>
    <t>移動式計量器の使用</t>
    <phoneticPr fontId="2"/>
  </si>
  <si>
    <t>機械の大型化</t>
    <phoneticPr fontId="2"/>
  </si>
  <si>
    <t>低燃費溶接機の利用</t>
    <phoneticPr fontId="2"/>
  </si>
  <si>
    <t>エンジン出力調整機器の使用</t>
    <phoneticPr fontId="2"/>
  </si>
  <si>
    <t>エンジン出力制限カバーの導入</t>
    <phoneticPr fontId="2"/>
  </si>
  <si>
    <t>LPガス車の使用</t>
    <phoneticPr fontId="2"/>
  </si>
  <si>
    <t>振動タイヤローラの利用</t>
    <phoneticPr fontId="2"/>
  </si>
  <si>
    <t>バイオ燃料の使用</t>
    <phoneticPr fontId="2"/>
  </si>
  <si>
    <t>植物原料の粉塵防止剤の使用</t>
    <rPh sb="0" eb="2">
      <t>ショクブツ</t>
    </rPh>
    <rPh sb="2" eb="4">
      <t>ゲンリョウ</t>
    </rPh>
    <rPh sb="5" eb="7">
      <t>フンジン</t>
    </rPh>
    <rPh sb="7" eb="10">
      <t>ボウシザイ</t>
    </rPh>
    <rPh sb="11" eb="13">
      <t>シヨウ</t>
    </rPh>
    <phoneticPr fontId="2"/>
  </si>
  <si>
    <t>ペレットストーブの利用</t>
    <phoneticPr fontId="2"/>
  </si>
  <si>
    <t>自転車での移動</t>
    <phoneticPr fontId="2"/>
  </si>
  <si>
    <t>小型風力発電機の利用</t>
    <phoneticPr fontId="2"/>
  </si>
  <si>
    <t>断熱型現場事務所の利用</t>
    <phoneticPr fontId="2"/>
  </si>
  <si>
    <t>事務所壁面の緑化</t>
    <phoneticPr fontId="2"/>
  </si>
  <si>
    <t>バイオトイレの使用</t>
    <phoneticPr fontId="2"/>
  </si>
  <si>
    <t>現場事務所の共同利用</t>
    <phoneticPr fontId="2"/>
  </si>
  <si>
    <t>タブレット端末活用によるペーパーレス化</t>
    <phoneticPr fontId="2"/>
  </si>
  <si>
    <t>内容</t>
    <rPh sb="0" eb="2">
      <t>ナイヨウ</t>
    </rPh>
    <phoneticPr fontId="2"/>
  </si>
  <si>
    <t>乗用車（ｶﾞｿﾘﾝ）</t>
    <rPh sb="0" eb="3">
      <t>ジョウヨウシャ</t>
    </rPh>
    <phoneticPr fontId="2"/>
  </si>
  <si>
    <t>遠隔現場監視カメラの活用</t>
    <rPh sb="0" eb="2">
      <t>エンカク</t>
    </rPh>
    <rPh sb="2" eb="4">
      <t>ゲンバ</t>
    </rPh>
    <rPh sb="4" eb="6">
      <t>カンシ</t>
    </rPh>
    <rPh sb="10" eb="12">
      <t>カツヨウ</t>
    </rPh>
    <phoneticPr fontId="2"/>
  </si>
  <si>
    <t>従来/50kVA未満</t>
    <rPh sb="0" eb="2">
      <t>ジュウライ</t>
    </rPh>
    <phoneticPr fontId="2"/>
  </si>
  <si>
    <t>従来/50～149kVA</t>
    <phoneticPr fontId="2"/>
  </si>
  <si>
    <t>従来/150kVA以上</t>
    <phoneticPr fontId="2"/>
  </si>
  <si>
    <t>低燃費型/50kVA未満</t>
  </si>
  <si>
    <t>低燃費型/50kVA未満</t>
    <phoneticPr fontId="2"/>
  </si>
  <si>
    <t>低燃費型/50～149kVA</t>
    <phoneticPr fontId="2"/>
  </si>
  <si>
    <t>低燃費型/150kVA以上</t>
  </si>
  <si>
    <t>低燃費型/150kVA以上</t>
    <phoneticPr fontId="2"/>
  </si>
  <si>
    <t>稼働日数</t>
    <rPh sb="0" eb="2">
      <t>カドウ</t>
    </rPh>
    <rPh sb="2" eb="4">
      <t>ニッスウ</t>
    </rPh>
    <phoneticPr fontId="16"/>
  </si>
  <si>
    <t>燃料消費量</t>
    <rPh sb="0" eb="2">
      <t>ネンリョウ</t>
    </rPh>
    <rPh sb="2" eb="5">
      <t>ショウヒリョウ</t>
    </rPh>
    <phoneticPr fontId="16"/>
  </si>
  <si>
    <t>規格</t>
    <rPh sb="0" eb="2">
      <t>キカク</t>
    </rPh>
    <phoneticPr fontId="16"/>
  </si>
  <si>
    <t>打合せ回数</t>
    <rPh sb="0" eb="2">
      <t>ウチアワ</t>
    </rPh>
    <rPh sb="3" eb="5">
      <t>カイスウ</t>
    </rPh>
    <phoneticPr fontId="16"/>
  </si>
  <si>
    <t>CO2削減量</t>
    <rPh sb="3" eb="5">
      <t>サクゲン</t>
    </rPh>
    <rPh sb="5" eb="6">
      <t>リョウ</t>
    </rPh>
    <phoneticPr fontId="16"/>
  </si>
  <si>
    <t>燃費基準達成/1m3未満</t>
    <rPh sb="0" eb="2">
      <t>ネンピ</t>
    </rPh>
    <rPh sb="2" eb="4">
      <t>キジュン</t>
    </rPh>
    <rPh sb="4" eb="6">
      <t>タッセイ</t>
    </rPh>
    <rPh sb="10" eb="12">
      <t>ミマン</t>
    </rPh>
    <phoneticPr fontId="2"/>
  </si>
  <si>
    <t>燃費基準達成/1m3以上</t>
    <rPh sb="10" eb="12">
      <t>イジョウ</t>
    </rPh>
    <phoneticPr fontId="2"/>
  </si>
  <si>
    <t>（kW）</t>
    <phoneticPr fontId="8"/>
  </si>
  <si>
    <t>諸元</t>
    <rPh sb="0" eb="2">
      <t>ショゲン</t>
    </rPh>
    <phoneticPr fontId="8"/>
  </si>
  <si>
    <t>対前年比</t>
    <phoneticPr fontId="2"/>
  </si>
  <si>
    <t>（L/h）</t>
    <phoneticPr fontId="8"/>
  </si>
  <si>
    <t>（L/日）</t>
    <rPh sb="3" eb="4">
      <t>ニチ</t>
    </rPh>
    <phoneticPr fontId="17"/>
  </si>
  <si>
    <t>バックホウ</t>
    <phoneticPr fontId="8"/>
  </si>
  <si>
    <t>ホイールローダ</t>
    <phoneticPr fontId="8"/>
  </si>
  <si>
    <t>（L/日）</t>
    <phoneticPr fontId="17"/>
  </si>
  <si>
    <t>改善率</t>
    <rPh sb="0" eb="2">
      <t>カイゼン</t>
    </rPh>
    <rPh sb="2" eb="3">
      <t>リツ</t>
    </rPh>
    <phoneticPr fontId="17"/>
  </si>
  <si>
    <t>（%）</t>
    <phoneticPr fontId="17"/>
  </si>
  <si>
    <t>燃費基準達成/10t以上</t>
    <rPh sb="10" eb="12">
      <t>イジョウ</t>
    </rPh>
    <phoneticPr fontId="2"/>
  </si>
  <si>
    <t>燃料消費量削減率</t>
    <rPh sb="0" eb="2">
      <t>ネンリョウ</t>
    </rPh>
    <rPh sb="2" eb="5">
      <t>ショウヒリョウ</t>
    </rPh>
    <rPh sb="5" eb="7">
      <t>サクゲン</t>
    </rPh>
    <rPh sb="7" eb="8">
      <t>リツ</t>
    </rPh>
    <phoneticPr fontId="17"/>
  </si>
  <si>
    <t>燃費基準達成/10t未満</t>
    <rPh sb="10" eb="12">
      <t>ミマン</t>
    </rPh>
    <phoneticPr fontId="2"/>
  </si>
  <si>
    <t>燃費基準達成/4m3未満</t>
    <rPh sb="10" eb="12">
      <t>ミマン</t>
    </rPh>
    <phoneticPr fontId="2"/>
  </si>
  <si>
    <t>燃費基準達成/4m3以上</t>
    <rPh sb="10" eb="12">
      <t>イジョウ</t>
    </rPh>
    <phoneticPr fontId="2"/>
  </si>
  <si>
    <t>従来型/4m3未満</t>
    <rPh sb="7" eb="9">
      <t>ミマン</t>
    </rPh>
    <phoneticPr fontId="2"/>
  </si>
  <si>
    <t>従来型/4m3以上</t>
    <rPh sb="7" eb="9">
      <t>イジョウ</t>
    </rPh>
    <phoneticPr fontId="2"/>
  </si>
  <si>
    <t>3.4m未満</t>
    <phoneticPr fontId="17"/>
  </si>
  <si>
    <t>3.4m以上</t>
    <phoneticPr fontId="17"/>
  </si>
  <si>
    <t>10～12t</t>
    <phoneticPr fontId="17"/>
  </si>
  <si>
    <t>最大積載量</t>
    <rPh sb="0" eb="2">
      <t>サイダイ</t>
    </rPh>
    <rPh sb="2" eb="5">
      <t>セキサイリョウ</t>
    </rPh>
    <phoneticPr fontId="17"/>
  </si>
  <si>
    <t>燃費基準値</t>
    <rPh sb="0" eb="2">
      <t>ネンピ</t>
    </rPh>
    <rPh sb="2" eb="4">
      <t>キジュン</t>
    </rPh>
    <rPh sb="4" eb="5">
      <t>チ</t>
    </rPh>
    <phoneticPr fontId="17"/>
  </si>
  <si>
    <t>（km/L）</t>
    <phoneticPr fontId="17"/>
  </si>
  <si>
    <t>（L/km）</t>
    <phoneticPr fontId="17"/>
  </si>
  <si>
    <t>算定方法：最新の「自動車燃費一覧（国土交通省）」から算出。</t>
    <rPh sb="0" eb="2">
      <t>サンテイ</t>
    </rPh>
    <rPh sb="2" eb="4">
      <t>ホウホウ</t>
    </rPh>
    <rPh sb="5" eb="7">
      <t>サイシン</t>
    </rPh>
    <rPh sb="17" eb="19">
      <t>コクド</t>
    </rPh>
    <rPh sb="19" eb="22">
      <t>コウツウショウ</t>
    </rPh>
    <rPh sb="26" eb="28">
      <t>サンシュツ</t>
    </rPh>
    <phoneticPr fontId="17"/>
  </si>
  <si>
    <t>車両重量1,016～1,265kg</t>
    <rPh sb="0" eb="2">
      <t>シャリョウ</t>
    </rPh>
    <rPh sb="2" eb="4">
      <t>ジュウリョウ</t>
    </rPh>
    <phoneticPr fontId="17"/>
  </si>
  <si>
    <t>G</t>
    <phoneticPr fontId="16"/>
  </si>
  <si>
    <t>打合せ</t>
    <rPh sb="0" eb="2">
      <t>ウチアワ</t>
    </rPh>
    <phoneticPr fontId="16"/>
  </si>
  <si>
    <t>コンクリート打継目処理工法の工夫</t>
  </si>
  <si>
    <t>型枠組立・型枠解体作業の効率化</t>
  </si>
  <si>
    <t>鉄筋組立の効率化</t>
  </si>
  <si>
    <t>移動式計量器の使用</t>
  </si>
  <si>
    <t>機械の大型化</t>
  </si>
  <si>
    <t>電動機械の利用</t>
  </si>
  <si>
    <t>電動機器の利用</t>
  </si>
  <si>
    <t>発電機をポータブル電源に切り替え</t>
  </si>
  <si>
    <t>低燃費溶接機の利用</t>
  </si>
  <si>
    <t>エンジン出力調整機器の使用</t>
  </si>
  <si>
    <t>エンジン出力制限カバーの導入</t>
  </si>
  <si>
    <t>LPガス車の使用</t>
  </si>
  <si>
    <t>振動タイヤローラの利用</t>
  </si>
  <si>
    <t>バイオ燃料の使用</t>
  </si>
  <si>
    <t>ペレットストーブの利用</t>
  </si>
  <si>
    <t>自転車での移動</t>
  </si>
  <si>
    <t>小型風力発電機の利用</t>
  </si>
  <si>
    <t>断熱型現場事務所の利用</t>
  </si>
  <si>
    <t>事務所壁面の緑化</t>
  </si>
  <si>
    <t>バイオトイレの使用</t>
  </si>
  <si>
    <t>現場事務所の共同利用</t>
  </si>
  <si>
    <t>スマートサイトシステムの活用</t>
  </si>
  <si>
    <t>タブレット端末活用によるペーパーレス化</t>
  </si>
  <si>
    <t>実施</t>
    <rPh sb="0" eb="2">
      <t>ジッシ</t>
    </rPh>
    <phoneticPr fontId="16"/>
  </si>
  <si>
    <t>工事当たり・月当たり</t>
    <rPh sb="0" eb="2">
      <t>コウジ</t>
    </rPh>
    <rPh sb="2" eb="3">
      <t>ア</t>
    </rPh>
    <rPh sb="6" eb="7">
      <t>ツキ</t>
    </rPh>
    <rPh sb="7" eb="8">
      <t>ア</t>
    </rPh>
    <phoneticPr fontId="3"/>
  </si>
  <si>
    <t>ICT施工（情報化施工）マシンコントロール（MC）技術（バックホウ）</t>
  </si>
  <si>
    <t>ICT施工（情報化施工）マシンガイダンス（MG）技術（バックホウ）</t>
  </si>
  <si>
    <t>型枠組立、型枠解体作業の効率化</t>
    <rPh sb="0" eb="2">
      <t>カタワク</t>
    </rPh>
    <rPh sb="2" eb="3">
      <t>ク</t>
    </rPh>
    <rPh sb="3" eb="4">
      <t>タ</t>
    </rPh>
    <rPh sb="5" eb="7">
      <t>カタワク</t>
    </rPh>
    <rPh sb="7" eb="9">
      <t>カイタイ</t>
    </rPh>
    <rPh sb="9" eb="11">
      <t>サギョウ</t>
    </rPh>
    <rPh sb="12" eb="15">
      <t>コウリツカ</t>
    </rPh>
    <phoneticPr fontId="1"/>
  </si>
  <si>
    <t>TS、RTK-GPSによる転圧管理システムの使用</t>
    <rPh sb="13" eb="14">
      <t>テン</t>
    </rPh>
    <rPh sb="14" eb="15">
      <t>アツ</t>
    </rPh>
    <rPh sb="15" eb="17">
      <t>カンリ</t>
    </rPh>
    <rPh sb="22" eb="24">
      <t>シヨウ</t>
    </rPh>
    <phoneticPr fontId="13"/>
  </si>
  <si>
    <t>道路縦横断計測システムの使用</t>
    <rPh sb="0" eb="2">
      <t>ドウロ</t>
    </rPh>
    <rPh sb="2" eb="3">
      <t>ジュウ</t>
    </rPh>
    <rPh sb="3" eb="5">
      <t>オウダン</t>
    </rPh>
    <rPh sb="5" eb="7">
      <t>ケイソク</t>
    </rPh>
    <rPh sb="12" eb="14">
      <t>シヨウ</t>
    </rPh>
    <phoneticPr fontId="13"/>
  </si>
  <si>
    <t>遠隔現場監視カメラの活用</t>
  </si>
  <si>
    <t>H27</t>
  </si>
  <si>
    <t>工事数</t>
    <rPh sb="0" eb="2">
      <t>コウジ</t>
    </rPh>
    <rPh sb="2" eb="3">
      <t>スウ</t>
    </rPh>
    <phoneticPr fontId="3"/>
  </si>
  <si>
    <t>平均</t>
    <rPh sb="0" eb="2">
      <t>ヘイキン</t>
    </rPh>
    <phoneticPr fontId="3"/>
  </si>
  <si>
    <t>最大</t>
    <rPh sb="0" eb="2">
      <t>サイダイ</t>
    </rPh>
    <phoneticPr fontId="3"/>
  </si>
  <si>
    <t>最低</t>
    <rPh sb="0" eb="2">
      <t>サイテイ</t>
    </rPh>
    <phoneticPr fontId="3"/>
  </si>
  <si>
    <t>H28</t>
  </si>
  <si>
    <t>H29</t>
  </si>
  <si>
    <t>H27-29</t>
  </si>
  <si>
    <t>工事当たり</t>
    <rPh sb="0" eb="2">
      <t>コウジ</t>
    </rPh>
    <rPh sb="2" eb="3">
      <t>ア</t>
    </rPh>
    <phoneticPr fontId="3"/>
  </si>
  <si>
    <t>原単位</t>
    <rPh sb="0" eb="3">
      <t>ゲンタンイ</t>
    </rPh>
    <phoneticPr fontId="16"/>
  </si>
  <si>
    <t>ソーラーパネルの利用（現場）</t>
    <rPh sb="8" eb="10">
      <t>リヨウ</t>
    </rPh>
    <rPh sb="11" eb="13">
      <t>ゲンバ</t>
    </rPh>
    <phoneticPr fontId="2"/>
  </si>
  <si>
    <t>LED照明の利用（現場）</t>
    <rPh sb="3" eb="5">
      <t>ショウメイ</t>
    </rPh>
    <rPh sb="6" eb="8">
      <t>リヨウ</t>
    </rPh>
    <phoneticPr fontId="2"/>
  </si>
  <si>
    <t>ソーラーパネルの利用（事務所等）</t>
    <rPh sb="8" eb="10">
      <t>リヨウ</t>
    </rPh>
    <rPh sb="11" eb="13">
      <t>ジム</t>
    </rPh>
    <rPh sb="13" eb="14">
      <t>ショ</t>
    </rPh>
    <rPh sb="14" eb="15">
      <t>ナド</t>
    </rPh>
    <phoneticPr fontId="2"/>
  </si>
  <si>
    <t>LED照明の利用（事務所等）</t>
    <rPh sb="3" eb="5">
      <t>ショウメイ</t>
    </rPh>
    <rPh sb="6" eb="8">
      <t>リヨウ</t>
    </rPh>
    <phoneticPr fontId="2"/>
  </si>
  <si>
    <t>K</t>
    <phoneticPr fontId="16"/>
  </si>
  <si>
    <t>kg-CO2/kWh</t>
  </si>
  <si>
    <t>kg-CO2/L</t>
  </si>
  <si>
    <t>ガソリン：</t>
  </si>
  <si>
    <t>G</t>
    <phoneticPr fontId="1"/>
  </si>
  <si>
    <t>L</t>
    <phoneticPr fontId="1"/>
  </si>
  <si>
    <t>LPガス：</t>
    <phoneticPr fontId="1"/>
  </si>
  <si>
    <t>kg-CO2/kg</t>
    <phoneticPr fontId="1"/>
  </si>
  <si>
    <t>項目</t>
    <rPh sb="0" eb="2">
      <t>コウモク</t>
    </rPh>
    <phoneticPr fontId="16"/>
  </si>
  <si>
    <t>工事番号</t>
    <rPh sb="0" eb="2">
      <t>コウジ</t>
    </rPh>
    <rPh sb="2" eb="4">
      <t>バンゴウ</t>
    </rPh>
    <phoneticPr fontId="1"/>
  </si>
  <si>
    <t>電動機器の利用（空気圧縮機に電動式を採用）</t>
    <phoneticPr fontId="2"/>
  </si>
  <si>
    <t>発電機のポータブル電源への切り替え</t>
    <phoneticPr fontId="2"/>
  </si>
  <si>
    <t>電力の削減（インバータを利用した換気装置を採用）</t>
    <phoneticPr fontId="2"/>
  </si>
  <si>
    <r>
      <t>【CO</t>
    </r>
    <r>
      <rPr>
        <b/>
        <vertAlign val="subscript"/>
        <sz val="10"/>
        <color indexed="8"/>
        <rFont val="ＭＳ Ｐゴシック"/>
        <family val="3"/>
        <charset val="128"/>
      </rPr>
      <t>2</t>
    </r>
    <r>
      <rPr>
        <b/>
        <sz val="10"/>
        <color indexed="8"/>
        <rFont val="ＭＳ Ｐゴシック"/>
        <family val="3"/>
        <charset val="128"/>
      </rPr>
      <t>削減活動の創意工夫の概要】</t>
    </r>
    <rPh sb="4" eb="6">
      <t>サクゲン</t>
    </rPh>
    <rPh sb="6" eb="8">
      <t>カツドウ</t>
    </rPh>
    <rPh sb="9" eb="13">
      <t>ソウイクフウ</t>
    </rPh>
    <rPh sb="14" eb="16">
      <t>ガイヨウ</t>
    </rPh>
    <phoneticPr fontId="1"/>
  </si>
  <si>
    <t>kg-CO2/kg</t>
  </si>
  <si>
    <t>kWh</t>
    <phoneticPr fontId="20"/>
  </si>
  <si>
    <t>L</t>
    <phoneticPr fontId="20"/>
  </si>
  <si>
    <t>kg</t>
    <phoneticPr fontId="20"/>
  </si>
  <si>
    <t>エネルギー使用量</t>
    <rPh sb="5" eb="7">
      <t>シヨウ</t>
    </rPh>
    <rPh sb="7" eb="8">
      <t>リョウ</t>
    </rPh>
    <phoneticPr fontId="20"/>
  </si>
  <si>
    <t>電力</t>
    <rPh sb="0" eb="2">
      <t>デンリョク</t>
    </rPh>
    <phoneticPr fontId="1"/>
  </si>
  <si>
    <t>灯油</t>
    <rPh sb="0" eb="2">
      <t>トウユ</t>
    </rPh>
    <phoneticPr fontId="1"/>
  </si>
  <si>
    <t>A重油</t>
    <rPh sb="1" eb="3">
      <t>ジュウユ</t>
    </rPh>
    <phoneticPr fontId="1"/>
  </si>
  <si>
    <t>LPガス</t>
    <phoneticPr fontId="20"/>
  </si>
  <si>
    <t>ガソリン</t>
    <phoneticPr fontId="20"/>
  </si>
  <si>
    <t>軽油</t>
    <rPh sb="0" eb="2">
      <t>ケイユ</t>
    </rPh>
    <phoneticPr fontId="1"/>
  </si>
  <si>
    <t>kg-CO2</t>
    <phoneticPr fontId="20"/>
  </si>
  <si>
    <t>対策前</t>
    <rPh sb="0" eb="2">
      <t>タイサク</t>
    </rPh>
    <rPh sb="2" eb="3">
      <t>マエ</t>
    </rPh>
    <phoneticPr fontId="20"/>
  </si>
  <si>
    <t>対策後</t>
    <rPh sb="0" eb="2">
      <t>タイサク</t>
    </rPh>
    <rPh sb="2" eb="3">
      <t>ゴ</t>
    </rPh>
    <phoneticPr fontId="20"/>
  </si>
  <si>
    <t>原単位</t>
    <rPh sb="0" eb="3">
      <t>ゲンタンイ</t>
    </rPh>
    <phoneticPr fontId="20"/>
  </si>
  <si>
    <t>-</t>
    <phoneticPr fontId="20"/>
  </si>
  <si>
    <t>）×</t>
    <phoneticPr fontId="20"/>
  </si>
  <si>
    <t>＝</t>
    <phoneticPr fontId="20"/>
  </si>
  <si>
    <t>CO2削減量</t>
    <rPh sb="3" eb="5">
      <t>サクゲン</t>
    </rPh>
    <rPh sb="5" eb="6">
      <t>リョウ</t>
    </rPh>
    <phoneticPr fontId="20"/>
  </si>
  <si>
    <t>合計</t>
    <rPh sb="0" eb="2">
      <t>ゴウケイ</t>
    </rPh>
    <phoneticPr fontId="20"/>
  </si>
  <si>
    <t xml:space="preserve">
※実施状況写真及びカタログ等については、電子データとしても提出をお願いいたします。</t>
    <phoneticPr fontId="14"/>
  </si>
  <si>
    <t xml:space="preserve">       （</t>
    <phoneticPr fontId="20"/>
  </si>
  <si>
    <t>【算定条件・計算式】※エネルギー削減量等の算定条件、計算式を記入して下さい</t>
    <rPh sb="1" eb="3">
      <t>サンテイ</t>
    </rPh>
    <rPh sb="3" eb="5">
      <t>ジョウケン</t>
    </rPh>
    <rPh sb="6" eb="9">
      <t>ケイサンシキ</t>
    </rPh>
    <rPh sb="16" eb="18">
      <t>サクゲン</t>
    </rPh>
    <rPh sb="18" eb="19">
      <t>リョウ</t>
    </rPh>
    <rPh sb="19" eb="20">
      <t>ナド</t>
    </rPh>
    <rPh sb="21" eb="23">
      <t>サンテイ</t>
    </rPh>
    <rPh sb="23" eb="25">
      <t>ジョウケン</t>
    </rPh>
    <rPh sb="26" eb="29">
      <t>ケイサンシキ</t>
    </rPh>
    <rPh sb="30" eb="32">
      <t>キニュウ</t>
    </rPh>
    <phoneticPr fontId="1"/>
  </si>
  <si>
    <t>バックホウ</t>
    <phoneticPr fontId="16"/>
  </si>
  <si>
    <t>ブルドーザ</t>
    <phoneticPr fontId="16"/>
  </si>
  <si>
    <t>ホイールローダ</t>
    <phoneticPr fontId="16"/>
  </si>
  <si>
    <t>※2019版では、0.666 kg/CO2/kWh</t>
    <rPh sb="5" eb="6">
      <t>バン</t>
    </rPh>
    <phoneticPr fontId="1"/>
  </si>
  <si>
    <t>※2019版では、2.71 kg/CO2/L</t>
    <rPh sb="5" eb="6">
      <t>バン</t>
    </rPh>
    <phoneticPr fontId="1"/>
  </si>
  <si>
    <t>※2019版では、2.58 kg/CO2/L</t>
    <rPh sb="5" eb="6">
      <t>バン</t>
    </rPh>
    <phoneticPr fontId="1"/>
  </si>
  <si>
    <t>事業分類</t>
    <rPh sb="0" eb="2">
      <t>ジギョウ</t>
    </rPh>
    <rPh sb="2" eb="4">
      <t>ブンルイ</t>
    </rPh>
    <phoneticPr fontId="1"/>
  </si>
  <si>
    <t>札幌</t>
    <rPh sb="0" eb="2">
      <t>サッポロ</t>
    </rPh>
    <phoneticPr fontId="1"/>
  </si>
  <si>
    <t>函館</t>
  </si>
  <si>
    <t>小樽</t>
  </si>
  <si>
    <t>旭川</t>
  </si>
  <si>
    <t>室蘭</t>
  </si>
  <si>
    <t>釧路</t>
  </si>
  <si>
    <t>帯広</t>
  </si>
  <si>
    <t>網走</t>
    <rPh sb="0" eb="2">
      <t>アバシリ</t>
    </rPh>
    <phoneticPr fontId="1"/>
  </si>
  <si>
    <t>留萌</t>
    <rPh sb="0" eb="2">
      <t>ルモイ</t>
    </rPh>
    <phoneticPr fontId="1"/>
  </si>
  <si>
    <t>稚内</t>
    <rPh sb="0" eb="2">
      <t>ワッカナイ</t>
    </rPh>
    <phoneticPr fontId="1"/>
  </si>
  <si>
    <t>一般土木</t>
    <rPh sb="0" eb="2">
      <t>イッパン</t>
    </rPh>
    <rPh sb="2" eb="4">
      <t>ドボク</t>
    </rPh>
    <phoneticPr fontId="1"/>
  </si>
  <si>
    <t>道路</t>
    <rPh sb="0" eb="2">
      <t>ドウロ</t>
    </rPh>
    <phoneticPr fontId="1"/>
  </si>
  <si>
    <t>建築</t>
    <rPh sb="0" eb="2">
      <t>ケンチク</t>
    </rPh>
    <phoneticPr fontId="1"/>
  </si>
  <si>
    <t>港湾</t>
    <rPh sb="0" eb="2">
      <t>コウワン</t>
    </rPh>
    <phoneticPr fontId="1"/>
  </si>
  <si>
    <t>舗装</t>
    <rPh sb="0" eb="2">
      <t>ホソウ</t>
    </rPh>
    <phoneticPr fontId="1"/>
  </si>
  <si>
    <t>空港</t>
    <rPh sb="0" eb="2">
      <t>クウコウ</t>
    </rPh>
    <phoneticPr fontId="1"/>
  </si>
  <si>
    <t>鋼橋上部</t>
    <rPh sb="0" eb="1">
      <t>ハガネ</t>
    </rPh>
    <rPh sb="1" eb="2">
      <t>ハシ</t>
    </rPh>
    <rPh sb="2" eb="4">
      <t>ジョウブ</t>
    </rPh>
    <phoneticPr fontId="1"/>
  </si>
  <si>
    <t>PSコンクリート</t>
    <phoneticPr fontId="1"/>
  </si>
  <si>
    <t>しゅんせつ</t>
    <phoneticPr fontId="1"/>
  </si>
  <si>
    <t>農業</t>
    <rPh sb="0" eb="2">
      <t>ノウギョウ</t>
    </rPh>
    <phoneticPr fontId="1"/>
  </si>
  <si>
    <t>機械装置</t>
    <rPh sb="0" eb="2">
      <t>キカイ</t>
    </rPh>
    <rPh sb="2" eb="4">
      <t>ソウチ</t>
    </rPh>
    <phoneticPr fontId="1"/>
  </si>
  <si>
    <t>管</t>
    <rPh sb="0" eb="1">
      <t>カン</t>
    </rPh>
    <phoneticPr fontId="1"/>
  </si>
  <si>
    <t>電気</t>
    <rPh sb="0" eb="2">
      <t>デンキ</t>
    </rPh>
    <phoneticPr fontId="1"/>
  </si>
  <si>
    <t>その他</t>
    <rPh sb="2" eb="3">
      <t>タ</t>
    </rPh>
    <phoneticPr fontId="1"/>
  </si>
  <si>
    <t>塗装</t>
    <rPh sb="0" eb="2">
      <t>トソウ</t>
    </rPh>
    <phoneticPr fontId="1"/>
  </si>
  <si>
    <t>造園</t>
    <rPh sb="0" eb="2">
      <t>ゾウエン</t>
    </rPh>
    <phoneticPr fontId="1"/>
  </si>
  <si>
    <t>防水加工</t>
    <rPh sb="0" eb="2">
      <t>ボウスイ</t>
    </rPh>
    <rPh sb="2" eb="4">
      <t>カコウ</t>
    </rPh>
    <phoneticPr fontId="1"/>
  </si>
  <si>
    <t>さく井</t>
    <rPh sb="2" eb="3">
      <t>イ</t>
    </rPh>
    <phoneticPr fontId="1"/>
  </si>
  <si>
    <t>グラウト</t>
    <phoneticPr fontId="1"/>
  </si>
  <si>
    <t>維持</t>
    <rPh sb="0" eb="2">
      <t>イジ</t>
    </rPh>
    <phoneticPr fontId="1"/>
  </si>
  <si>
    <t>開発建設部</t>
    <rPh sb="0" eb="2">
      <t>カイハツ</t>
    </rPh>
    <rPh sb="2" eb="5">
      <t>ケンセツブ</t>
    </rPh>
    <phoneticPr fontId="2"/>
  </si>
  <si>
    <t>工種</t>
    <rPh sb="0" eb="2">
      <t>コウシュ</t>
    </rPh>
    <phoneticPr fontId="2"/>
  </si>
  <si>
    <t>河川・海岸</t>
    <rPh sb="0" eb="2">
      <t>カセン</t>
    </rPh>
    <rPh sb="3" eb="5">
      <t>カイガン</t>
    </rPh>
    <phoneticPr fontId="2"/>
  </si>
  <si>
    <t>道路</t>
    <rPh sb="0" eb="2">
      <t>ドウロ</t>
    </rPh>
    <phoneticPr fontId="2"/>
  </si>
  <si>
    <t>構造物</t>
    <rPh sb="0" eb="3">
      <t>コウゾウブツ</t>
    </rPh>
    <phoneticPr fontId="2"/>
  </si>
  <si>
    <t>砂防・地すべり防止</t>
    <rPh sb="0" eb="2">
      <t>サボウ</t>
    </rPh>
    <rPh sb="3" eb="4">
      <t>ジ</t>
    </rPh>
    <rPh sb="7" eb="9">
      <t>ボウシ</t>
    </rPh>
    <phoneticPr fontId="2"/>
  </si>
  <si>
    <t>トンネル</t>
    <phoneticPr fontId="2"/>
  </si>
  <si>
    <t>ダム</t>
    <phoneticPr fontId="2"/>
  </si>
  <si>
    <t>軟弱地盤</t>
    <rPh sb="0" eb="2">
      <t>ナンジャク</t>
    </rPh>
    <rPh sb="2" eb="4">
      <t>ジバン</t>
    </rPh>
    <phoneticPr fontId="2"/>
  </si>
  <si>
    <t>農用地整備・農地保全</t>
    <rPh sb="0" eb="3">
      <t>ノウヨウチ</t>
    </rPh>
    <rPh sb="3" eb="5">
      <t>セイビ</t>
    </rPh>
    <rPh sb="6" eb="8">
      <t>ノウチ</t>
    </rPh>
    <rPh sb="8" eb="10">
      <t>ホゼン</t>
    </rPh>
    <phoneticPr fontId="2"/>
  </si>
  <si>
    <t>土地改良施設</t>
    <rPh sb="0" eb="2">
      <t>トチ</t>
    </rPh>
    <rPh sb="2" eb="4">
      <t>カイリョウ</t>
    </rPh>
    <rPh sb="4" eb="6">
      <t>シセツ</t>
    </rPh>
    <phoneticPr fontId="2"/>
  </si>
  <si>
    <t>港湾・漁港</t>
    <rPh sb="0" eb="2">
      <t>コウワン</t>
    </rPh>
    <rPh sb="3" eb="5">
      <t>ギョコウ</t>
    </rPh>
    <phoneticPr fontId="2"/>
  </si>
  <si>
    <t>空港</t>
    <rPh sb="0" eb="2">
      <t>クウコウ</t>
    </rPh>
    <phoneticPr fontId="2"/>
  </si>
  <si>
    <t>RCまたはSRC構造</t>
    <rPh sb="8" eb="10">
      <t>コウゾウ</t>
    </rPh>
    <phoneticPr fontId="2"/>
  </si>
  <si>
    <t>鋼構造</t>
    <rPh sb="0" eb="3">
      <t>コウコウゾウ</t>
    </rPh>
    <phoneticPr fontId="2"/>
  </si>
  <si>
    <t>プレハブ建築</t>
    <rPh sb="4" eb="6">
      <t>ケンチク</t>
    </rPh>
    <phoneticPr fontId="2"/>
  </si>
  <si>
    <t>木造建築</t>
    <rPh sb="0" eb="2">
      <t>モクゾウ</t>
    </rPh>
    <rPh sb="2" eb="4">
      <t>ケンチク</t>
    </rPh>
    <phoneticPr fontId="2"/>
  </si>
  <si>
    <t>工事</t>
    <rPh sb="0" eb="2">
      <t>コウジ</t>
    </rPh>
    <phoneticPr fontId="2"/>
  </si>
  <si>
    <t>輸送工事</t>
    <rPh sb="0" eb="2">
      <t>ユソウ</t>
    </rPh>
    <rPh sb="2" eb="4">
      <t>コウジ</t>
    </rPh>
    <phoneticPr fontId="2"/>
  </si>
  <si>
    <t>昇降機設備</t>
    <rPh sb="0" eb="3">
      <t>ショウコウキ</t>
    </rPh>
    <rPh sb="3" eb="5">
      <t>セツビ</t>
    </rPh>
    <phoneticPr fontId="2"/>
  </si>
  <si>
    <t>水門設備</t>
    <rPh sb="0" eb="2">
      <t>スイモン</t>
    </rPh>
    <rPh sb="2" eb="4">
      <t>セツビ</t>
    </rPh>
    <phoneticPr fontId="2"/>
  </si>
  <si>
    <t>ポンプ設備</t>
    <rPh sb="3" eb="5">
      <t>セツビ</t>
    </rPh>
    <phoneticPr fontId="2"/>
  </si>
  <si>
    <t>その他機械設備</t>
    <rPh sb="2" eb="3">
      <t>タ</t>
    </rPh>
    <rPh sb="3" eb="5">
      <t>キカイ</t>
    </rPh>
    <rPh sb="5" eb="7">
      <t>セツビ</t>
    </rPh>
    <phoneticPr fontId="2"/>
  </si>
  <si>
    <t>土木電気設備</t>
    <rPh sb="0" eb="2">
      <t>ドボク</t>
    </rPh>
    <rPh sb="2" eb="4">
      <t>デンキ</t>
    </rPh>
    <rPh sb="4" eb="6">
      <t>セツビ</t>
    </rPh>
    <phoneticPr fontId="2"/>
  </si>
  <si>
    <t>建築電気設備</t>
    <rPh sb="0" eb="2">
      <t>ケンチク</t>
    </rPh>
    <rPh sb="2" eb="4">
      <t>デンキ</t>
    </rPh>
    <rPh sb="4" eb="6">
      <t>セツビ</t>
    </rPh>
    <phoneticPr fontId="2"/>
  </si>
  <si>
    <t>通信設備</t>
    <rPh sb="0" eb="2">
      <t>ツウシン</t>
    </rPh>
    <rPh sb="2" eb="4">
      <t>セツビ</t>
    </rPh>
    <phoneticPr fontId="2"/>
  </si>
  <si>
    <t>受変電設備</t>
    <rPh sb="0" eb="3">
      <t>ジュヘンデン</t>
    </rPh>
    <rPh sb="3" eb="5">
      <t>セツビ</t>
    </rPh>
    <phoneticPr fontId="2"/>
  </si>
  <si>
    <t>橋梁塗装</t>
    <rPh sb="0" eb="1">
      <t>ハシ</t>
    </rPh>
    <rPh sb="1" eb="2">
      <t>ハリ</t>
    </rPh>
    <rPh sb="2" eb="4">
      <t>トソウ</t>
    </rPh>
    <phoneticPr fontId="2"/>
  </si>
  <si>
    <t>区間線塗装</t>
    <rPh sb="0" eb="2">
      <t>クカン</t>
    </rPh>
    <rPh sb="2" eb="3">
      <t>セン</t>
    </rPh>
    <rPh sb="3" eb="5">
      <t>トソウ</t>
    </rPh>
    <phoneticPr fontId="2"/>
  </si>
  <si>
    <t>その他塗装</t>
    <rPh sb="2" eb="3">
      <t>タ</t>
    </rPh>
    <rPh sb="3" eb="5">
      <t>トソウ</t>
    </rPh>
    <phoneticPr fontId="2"/>
  </si>
  <si>
    <t>河川清掃</t>
    <rPh sb="0" eb="2">
      <t>カセン</t>
    </rPh>
    <rPh sb="2" eb="4">
      <t>セイソウ</t>
    </rPh>
    <phoneticPr fontId="2"/>
  </si>
  <si>
    <t>河川除草</t>
    <rPh sb="0" eb="2">
      <t>カセン</t>
    </rPh>
    <rPh sb="2" eb="4">
      <t>ジョソウ</t>
    </rPh>
    <phoneticPr fontId="2"/>
  </si>
  <si>
    <t>その他河川補修</t>
    <rPh sb="2" eb="3">
      <t>タ</t>
    </rPh>
    <rPh sb="3" eb="5">
      <t>カセン</t>
    </rPh>
    <rPh sb="5" eb="7">
      <t>ホシュウ</t>
    </rPh>
    <phoneticPr fontId="2"/>
  </si>
  <si>
    <t>道路清掃</t>
    <rPh sb="0" eb="2">
      <t>ドウロ</t>
    </rPh>
    <rPh sb="2" eb="4">
      <t>セイソウ</t>
    </rPh>
    <phoneticPr fontId="2"/>
  </si>
  <si>
    <t>道路除草</t>
    <rPh sb="0" eb="2">
      <t>ドウロ</t>
    </rPh>
    <rPh sb="2" eb="4">
      <t>ジョソウ</t>
    </rPh>
    <phoneticPr fontId="2"/>
  </si>
  <si>
    <t>その他道路補修</t>
    <rPh sb="2" eb="3">
      <t>タ</t>
    </rPh>
    <rPh sb="3" eb="5">
      <t>ドウロ</t>
    </rPh>
    <rPh sb="5" eb="7">
      <t>ホシュウ</t>
    </rPh>
    <phoneticPr fontId="2"/>
  </si>
  <si>
    <t>除雪のみ</t>
    <rPh sb="0" eb="2">
      <t>ジョセツ</t>
    </rPh>
    <phoneticPr fontId="2"/>
  </si>
  <si>
    <t>維持のみ</t>
    <rPh sb="0" eb="2">
      <t>イジ</t>
    </rPh>
    <phoneticPr fontId="2"/>
  </si>
  <si>
    <t>年間維持</t>
    <rPh sb="0" eb="2">
      <t>ネンカン</t>
    </rPh>
    <rPh sb="2" eb="4">
      <t>イジ</t>
    </rPh>
    <phoneticPr fontId="2"/>
  </si>
  <si>
    <t>除雪</t>
    <rPh sb="0" eb="2">
      <t>ジョセツ</t>
    </rPh>
    <phoneticPr fontId="2"/>
  </si>
  <si>
    <t>-</t>
    <phoneticPr fontId="2"/>
  </si>
  <si>
    <t>調査日数</t>
    <rPh sb="0" eb="2">
      <t>チョウサ</t>
    </rPh>
    <rPh sb="2" eb="4">
      <t>ニッスウ</t>
    </rPh>
    <phoneticPr fontId="2"/>
  </si>
  <si>
    <t>単位</t>
    <rPh sb="0" eb="2">
      <t>タンイ</t>
    </rPh>
    <phoneticPr fontId="2"/>
  </si>
  <si>
    <t>土工</t>
    <rPh sb="0" eb="2">
      <t>ドコウ</t>
    </rPh>
    <phoneticPr fontId="2"/>
  </si>
  <si>
    <t>施工種別</t>
    <rPh sb="0" eb="2">
      <t>セコウ</t>
    </rPh>
    <rPh sb="2" eb="4">
      <t>シュベツ</t>
    </rPh>
    <phoneticPr fontId="2"/>
  </si>
  <si>
    <t>回</t>
    <rPh sb="0" eb="1">
      <t>カイ</t>
    </rPh>
    <phoneticPr fontId="2"/>
  </si>
  <si>
    <t>km</t>
    <phoneticPr fontId="2"/>
  </si>
  <si>
    <t>単位</t>
    <rPh sb="0" eb="2">
      <t>タンイ</t>
    </rPh>
    <phoneticPr fontId="1"/>
  </si>
  <si>
    <t>m3</t>
    <phoneticPr fontId="2"/>
  </si>
  <si>
    <t>㎡</t>
    <phoneticPr fontId="2"/>
  </si>
  <si>
    <t>施工種別</t>
    <rPh sb="0" eb="2">
      <t>セコウ</t>
    </rPh>
    <rPh sb="2" eb="4">
      <t>シュベツ</t>
    </rPh>
    <phoneticPr fontId="1"/>
  </si>
  <si>
    <t>工事概要</t>
    <rPh sb="0" eb="2">
      <t>コウジ</t>
    </rPh>
    <rPh sb="2" eb="4">
      <t>ガイヨウ</t>
    </rPh>
    <phoneticPr fontId="16"/>
  </si>
  <si>
    <t>調査期間における主な工事内容</t>
    <rPh sb="0" eb="2">
      <t>チョウサ</t>
    </rPh>
    <rPh sb="2" eb="4">
      <t>キカン</t>
    </rPh>
    <rPh sb="8" eb="9">
      <t>オモ</t>
    </rPh>
    <rPh sb="10" eb="12">
      <t>コウジ</t>
    </rPh>
    <rPh sb="12" eb="14">
      <t>ナイヨウ</t>
    </rPh>
    <phoneticPr fontId="16"/>
  </si>
  <si>
    <t>環境家計簿　調査票</t>
    <rPh sb="0" eb="2">
      <t>カンキョウ</t>
    </rPh>
    <rPh sb="2" eb="5">
      <t>カケイボ</t>
    </rPh>
    <rPh sb="6" eb="9">
      <t>チョウサヒョウ</t>
    </rPh>
    <phoneticPr fontId="1"/>
  </si>
  <si>
    <t>●以下の取組のうち、現場で採用した取組に○を記入（リストから選択）してください。</t>
    <rPh sb="1" eb="3">
      <t>イカ</t>
    </rPh>
    <rPh sb="4" eb="6">
      <t>トリクミ</t>
    </rPh>
    <rPh sb="10" eb="12">
      <t>ゲンバ</t>
    </rPh>
    <rPh sb="13" eb="15">
      <t>サイヨウ</t>
    </rPh>
    <rPh sb="17" eb="19">
      <t>トリクミ</t>
    </rPh>
    <rPh sb="22" eb="24">
      <t>キニュウ</t>
    </rPh>
    <rPh sb="30" eb="32">
      <t>センタク</t>
    </rPh>
    <phoneticPr fontId="2"/>
  </si>
  <si>
    <t>ｈ</t>
    <phoneticPr fontId="2"/>
  </si>
  <si>
    <t>VA</t>
    <phoneticPr fontId="2"/>
  </si>
  <si>
    <t>台</t>
    <rPh sb="0" eb="1">
      <t>ダイ</t>
    </rPh>
    <phoneticPr fontId="2"/>
  </si>
  <si>
    <t>KWｈ</t>
    <phoneticPr fontId="2"/>
  </si>
  <si>
    <t>ＬＥＤ照明の利用（現場）</t>
    <rPh sb="3" eb="5">
      <t>ショウメイ</t>
    </rPh>
    <rPh sb="6" eb="8">
      <t>リヨウ</t>
    </rPh>
    <rPh sb="9" eb="11">
      <t>ゲンバ</t>
    </rPh>
    <phoneticPr fontId="2"/>
  </si>
  <si>
    <t>夜間工事やトンネル内の工事用の照明を、ＬＥＤ蛍光灯等に変更し、電力使用量を削減する。</t>
    <rPh sb="0" eb="2">
      <t>ヤカン</t>
    </rPh>
    <rPh sb="2" eb="4">
      <t>コウジ</t>
    </rPh>
    <rPh sb="9" eb="10">
      <t>ナイ</t>
    </rPh>
    <rPh sb="11" eb="13">
      <t>コウジ</t>
    </rPh>
    <rPh sb="13" eb="14">
      <t>ヨウ</t>
    </rPh>
    <rPh sb="15" eb="17">
      <t>ショウメイ</t>
    </rPh>
    <rPh sb="22" eb="25">
      <t>ケイコウトウ</t>
    </rPh>
    <rPh sb="25" eb="26">
      <t>トウ</t>
    </rPh>
    <rPh sb="27" eb="29">
      <t>ヘンコウ</t>
    </rPh>
    <rPh sb="31" eb="33">
      <t>デンリョク</t>
    </rPh>
    <rPh sb="33" eb="35">
      <t>シヨウ</t>
    </rPh>
    <rPh sb="35" eb="36">
      <t>リョウ</t>
    </rPh>
    <rPh sb="37" eb="39">
      <t>サクゲン</t>
    </rPh>
    <phoneticPr fontId="2"/>
  </si>
  <si>
    <t>ＬＥＤ照明の利用（事務所等）</t>
    <rPh sb="3" eb="5">
      <t>ショウメイ</t>
    </rPh>
    <rPh sb="6" eb="8">
      <t>リヨウ</t>
    </rPh>
    <rPh sb="9" eb="11">
      <t>ジム</t>
    </rPh>
    <rPh sb="11" eb="12">
      <t>ショ</t>
    </rPh>
    <rPh sb="12" eb="13">
      <t>トウ</t>
    </rPh>
    <phoneticPr fontId="2"/>
  </si>
  <si>
    <t>現場事務所等の照明を、ＬＥＤ蛍光灯等に変更し、電力使用量を削減する。</t>
    <rPh sb="0" eb="2">
      <t>ゲンバ</t>
    </rPh>
    <rPh sb="2" eb="4">
      <t>ジム</t>
    </rPh>
    <rPh sb="4" eb="5">
      <t>ショ</t>
    </rPh>
    <rPh sb="5" eb="6">
      <t>トウ</t>
    </rPh>
    <rPh sb="7" eb="9">
      <t>ショウメイ</t>
    </rPh>
    <rPh sb="14" eb="17">
      <t>ケイコウトウ</t>
    </rPh>
    <rPh sb="17" eb="18">
      <t>トウ</t>
    </rPh>
    <rPh sb="19" eb="21">
      <t>ヘンコウ</t>
    </rPh>
    <rPh sb="23" eb="25">
      <t>デンリョク</t>
    </rPh>
    <rPh sb="25" eb="27">
      <t>シヨウ</t>
    </rPh>
    <rPh sb="27" eb="28">
      <t>リョウ</t>
    </rPh>
    <rPh sb="29" eb="31">
      <t>サクゲン</t>
    </rPh>
    <phoneticPr fontId="2"/>
  </si>
  <si>
    <t>　①ＡＳＰを採用したことにより、移動を省略できた回数</t>
    <rPh sb="6" eb="8">
      <t>サイヨウ</t>
    </rPh>
    <rPh sb="16" eb="18">
      <t>イドウ</t>
    </rPh>
    <rPh sb="19" eb="21">
      <t>ショウリャク</t>
    </rPh>
    <rPh sb="24" eb="26">
      <t>カイスウ</t>
    </rPh>
    <phoneticPr fontId="2"/>
  </si>
  <si>
    <t>①電力</t>
    <rPh sb="1" eb="3">
      <t>デンリョク</t>
    </rPh>
    <phoneticPr fontId="2"/>
  </si>
  <si>
    <t>使用量</t>
    <rPh sb="0" eb="2">
      <t>シヨウ</t>
    </rPh>
    <rPh sb="2" eb="3">
      <t>リョウ</t>
    </rPh>
    <phoneticPr fontId="2"/>
  </si>
  <si>
    <t>～</t>
    <phoneticPr fontId="2"/>
  </si>
  <si>
    <t>日数（集計期間）</t>
    <rPh sb="0" eb="2">
      <t>ニッスウ</t>
    </rPh>
    <rPh sb="3" eb="5">
      <t>シュウケイ</t>
    </rPh>
    <rPh sb="5" eb="7">
      <t>キカン</t>
    </rPh>
    <phoneticPr fontId="2"/>
  </si>
  <si>
    <t>kWh</t>
    <phoneticPr fontId="2"/>
  </si>
  <si>
    <t>②灯油</t>
    <rPh sb="1" eb="3">
      <t>トウユ</t>
    </rPh>
    <phoneticPr fontId="2"/>
  </si>
  <si>
    <t>③重油</t>
    <rPh sb="1" eb="3">
      <t>ジュウユ</t>
    </rPh>
    <phoneticPr fontId="2"/>
  </si>
  <si>
    <t>④軽油</t>
    <rPh sb="1" eb="3">
      <t>ケイユ</t>
    </rPh>
    <phoneticPr fontId="2"/>
  </si>
  <si>
    <t>⑤ガソリン</t>
    <phoneticPr fontId="2"/>
  </si>
  <si>
    <t>⑥ＬＰガス</t>
    <phoneticPr fontId="2"/>
  </si>
  <si>
    <t>集計期間の始期</t>
    <rPh sb="0" eb="2">
      <t>シュウケイ</t>
    </rPh>
    <rPh sb="2" eb="4">
      <t>キカン</t>
    </rPh>
    <rPh sb="5" eb="7">
      <t>シキ</t>
    </rPh>
    <phoneticPr fontId="2"/>
  </si>
  <si>
    <t>集計期間の終期</t>
    <rPh sb="0" eb="2">
      <t>シュウケイ</t>
    </rPh>
    <rPh sb="2" eb="4">
      <t>キカン</t>
    </rPh>
    <rPh sb="5" eb="7">
      <t>シュウキ</t>
    </rPh>
    <phoneticPr fontId="2"/>
  </si>
  <si>
    <t>ℓ</t>
    <phoneticPr fontId="2"/>
  </si>
  <si>
    <t>kg</t>
    <phoneticPr fontId="2"/>
  </si>
  <si>
    <t>⑴</t>
    <phoneticPr fontId="2"/>
  </si>
  <si>
    <t>30日間</t>
    <rPh sb="2" eb="3">
      <t>ニチ</t>
    </rPh>
    <rPh sb="3" eb="4">
      <t>カン</t>
    </rPh>
    <phoneticPr fontId="2"/>
  </si>
  <si>
    <t>・・・記述</t>
    <rPh sb="3" eb="5">
      <t>キジュツ</t>
    </rPh>
    <phoneticPr fontId="2"/>
  </si>
  <si>
    <t>・・・リストボックスから選択</t>
    <rPh sb="12" eb="14">
      <t>センタク</t>
    </rPh>
    <phoneticPr fontId="2"/>
  </si>
  <si>
    <t>工事休止期間</t>
    <rPh sb="0" eb="2">
      <t>コウジ</t>
    </rPh>
    <rPh sb="2" eb="4">
      <t>キュウシ</t>
    </rPh>
    <rPh sb="4" eb="6">
      <t>キカン</t>
    </rPh>
    <phoneticPr fontId="2"/>
  </si>
  <si>
    <t>開始（年月日）</t>
    <rPh sb="3" eb="6">
      <t>ネンガッピ</t>
    </rPh>
    <phoneticPr fontId="2"/>
  </si>
  <si>
    <t>終了（年月日）</t>
    <rPh sb="0" eb="2">
      <t>シュウリョウ</t>
    </rPh>
    <rPh sb="3" eb="6">
      <t>ネンガッピ</t>
    </rPh>
    <phoneticPr fontId="2"/>
  </si>
  <si>
    <t>採用工法</t>
    <rPh sb="0" eb="2">
      <t>サイヨウ</t>
    </rPh>
    <rPh sb="2" eb="4">
      <t>コウホウ</t>
    </rPh>
    <phoneticPr fontId="2"/>
  </si>
  <si>
    <t>従来工法</t>
    <rPh sb="0" eb="2">
      <t>ジュウライ</t>
    </rPh>
    <rPh sb="2" eb="4">
      <t>コウホウ</t>
    </rPh>
    <phoneticPr fontId="2"/>
  </si>
  <si>
    <t>※調査期間は、工期全般における建設機械の稼働量を踏まえた上で、平均的な稼働量となる時期に設定してください。</t>
    <rPh sb="1" eb="3">
      <t>チョウサ</t>
    </rPh>
    <rPh sb="3" eb="5">
      <t>キカン</t>
    </rPh>
    <rPh sb="7" eb="9">
      <t>コウキ</t>
    </rPh>
    <rPh sb="9" eb="11">
      <t>ゼンパン</t>
    </rPh>
    <rPh sb="15" eb="17">
      <t>ケンセツ</t>
    </rPh>
    <rPh sb="17" eb="19">
      <t>キカイ</t>
    </rPh>
    <rPh sb="20" eb="22">
      <t>カドウ</t>
    </rPh>
    <rPh sb="22" eb="23">
      <t>リョウ</t>
    </rPh>
    <rPh sb="24" eb="25">
      <t>フ</t>
    </rPh>
    <rPh sb="28" eb="29">
      <t>ウエ</t>
    </rPh>
    <rPh sb="31" eb="33">
      <t>ヘイキン</t>
    </rPh>
    <rPh sb="33" eb="34">
      <t>テキ</t>
    </rPh>
    <rPh sb="35" eb="37">
      <t>カドウ</t>
    </rPh>
    <rPh sb="37" eb="38">
      <t>リョウ</t>
    </rPh>
    <rPh sb="41" eb="43">
      <t>ジキ</t>
    </rPh>
    <rPh sb="44" eb="46">
      <t>セッテイ</t>
    </rPh>
    <phoneticPr fontId="2"/>
  </si>
  <si>
    <t>※従来工法欄には、現場で採用した機種とCO2削減効果を比較するための従来型の機種の内容を記入してください。</t>
    <rPh sb="1" eb="3">
      <t>ジュウライ</t>
    </rPh>
    <rPh sb="3" eb="5">
      <t>コウホウ</t>
    </rPh>
    <rPh sb="5" eb="6">
      <t>ラン</t>
    </rPh>
    <rPh sb="9" eb="11">
      <t>ゲンバ</t>
    </rPh>
    <rPh sb="12" eb="14">
      <t>サイヨウ</t>
    </rPh>
    <rPh sb="16" eb="18">
      <t>キシュ</t>
    </rPh>
    <rPh sb="22" eb="24">
      <t>サクゲン</t>
    </rPh>
    <rPh sb="24" eb="26">
      <t>コウカ</t>
    </rPh>
    <rPh sb="27" eb="29">
      <t>ヒカク</t>
    </rPh>
    <rPh sb="34" eb="36">
      <t>ジュウライ</t>
    </rPh>
    <rPh sb="36" eb="37">
      <t>カタ</t>
    </rPh>
    <rPh sb="38" eb="40">
      <t>キシュ</t>
    </rPh>
    <rPh sb="41" eb="43">
      <t>ナイヨウ</t>
    </rPh>
    <rPh sb="44" eb="46">
      <t>キニュウ</t>
    </rPh>
    <phoneticPr fontId="2"/>
  </si>
  <si>
    <t>⑷</t>
    <phoneticPr fontId="2"/>
  </si>
  <si>
    <t>その他の取組によるＣＯ２削減量の算定</t>
    <rPh sb="2" eb="3">
      <t>タ</t>
    </rPh>
    <rPh sb="4" eb="6">
      <t>トリクミ</t>
    </rPh>
    <rPh sb="12" eb="14">
      <t>サクゲン</t>
    </rPh>
    <rPh sb="14" eb="15">
      <t>リョウ</t>
    </rPh>
    <rPh sb="16" eb="18">
      <t>サンテイ</t>
    </rPh>
    <phoneticPr fontId="1"/>
  </si>
  <si>
    <t>※自由意見欄</t>
    <rPh sb="1" eb="3">
      <t>ジユウ</t>
    </rPh>
    <rPh sb="3" eb="5">
      <t>イケン</t>
    </rPh>
    <rPh sb="5" eb="6">
      <t>ラン</t>
    </rPh>
    <phoneticPr fontId="2"/>
  </si>
  <si>
    <t>●環境家計簿に関して、何かご意見・ご要望等があれば記入してください。</t>
    <rPh sb="1" eb="3">
      <t>カンキョウ</t>
    </rPh>
    <rPh sb="3" eb="6">
      <t>カケイボ</t>
    </rPh>
    <rPh sb="7" eb="8">
      <t>カン</t>
    </rPh>
    <rPh sb="11" eb="12">
      <t>ナニ</t>
    </rPh>
    <rPh sb="14" eb="16">
      <t>イケン</t>
    </rPh>
    <rPh sb="18" eb="20">
      <t>ヨウボウ</t>
    </rPh>
    <rPh sb="20" eb="21">
      <t>トウ</t>
    </rPh>
    <rPh sb="25" eb="27">
      <t>キニュウ</t>
    </rPh>
    <phoneticPr fontId="2"/>
  </si>
  <si>
    <t>バックホウ浚渫船</t>
    <rPh sb="5" eb="7">
      <t>シュンセツ</t>
    </rPh>
    <rPh sb="7" eb="8">
      <t>フネ</t>
    </rPh>
    <phoneticPr fontId="2"/>
  </si>
  <si>
    <t>20t級ﾊﾞｯｸﾎｳ</t>
    <rPh sb="3" eb="4">
      <t>キュウ</t>
    </rPh>
    <phoneticPr fontId="2"/>
  </si>
  <si>
    <t>30t級ﾊﾞｯｸﾎｳ</t>
    <rPh sb="3" eb="4">
      <t>キュウ</t>
    </rPh>
    <phoneticPr fontId="2"/>
  </si>
  <si>
    <t>40t級ﾊﾞｯｸﾎｳ</t>
    <rPh sb="3" eb="4">
      <t>キュウ</t>
    </rPh>
    <phoneticPr fontId="2"/>
  </si>
  <si>
    <r>
      <t>現場事務所や仮設トイレ等に使用する電力を、発電機や仮設電源の電力からソーラーパネルに変更し、燃料や電力使用量を削減し、CO</t>
    </r>
    <r>
      <rPr>
        <vertAlign val="subscript"/>
        <sz val="9"/>
        <rFont val="ＭＳ Ｐゴシック"/>
        <family val="3"/>
        <charset val="128"/>
      </rPr>
      <t>2</t>
    </r>
    <r>
      <rPr>
        <sz val="9"/>
        <rFont val="ＭＳ Ｐゴシック"/>
        <family val="3"/>
        <charset val="128"/>
      </rPr>
      <t>排出量を削減する。</t>
    </r>
    <phoneticPr fontId="2"/>
  </si>
  <si>
    <r>
      <t>型枠組立・解体作業の効率化を図るため、地上で型枠を連結し大型化したもので施工を行い、クレーンによる吊上げ時間の短縮により、稼働時間を抑制することで、CO</t>
    </r>
    <r>
      <rPr>
        <vertAlign val="subscript"/>
        <sz val="9"/>
        <rFont val="ＭＳ Ｐゴシック"/>
        <family val="3"/>
        <charset val="128"/>
      </rPr>
      <t>2</t>
    </r>
    <r>
      <rPr>
        <sz val="9"/>
        <rFont val="ＭＳ Ｐゴシック"/>
        <family val="3"/>
        <charset val="128"/>
      </rPr>
      <t>排出量を削減する。</t>
    </r>
    <phoneticPr fontId="2"/>
  </si>
  <si>
    <r>
      <t>現場で使用する電光掲示板等の電源を、発電機からポータブル電源に切り替えることで、発電機の使用による燃料消費を抑制し、CO</t>
    </r>
    <r>
      <rPr>
        <vertAlign val="subscript"/>
        <sz val="9"/>
        <rFont val="ＭＳ Ｐゴシック"/>
        <family val="3"/>
        <charset val="128"/>
      </rPr>
      <t>2</t>
    </r>
    <r>
      <rPr>
        <sz val="9"/>
        <rFont val="ＭＳ Ｐゴシック"/>
        <family val="3"/>
        <charset val="128"/>
      </rPr>
      <t>排出量を削減する。</t>
    </r>
    <phoneticPr fontId="2"/>
  </si>
  <si>
    <r>
      <t>現場で使用する機械を燃料消費量の少ないアイドリングストップ機能付や同規格の低燃費型のものに変更することで燃料消費量を削減し、CO</t>
    </r>
    <r>
      <rPr>
        <vertAlign val="subscript"/>
        <sz val="9"/>
        <rFont val="ＭＳ Ｐゴシック"/>
        <family val="3"/>
        <charset val="128"/>
      </rPr>
      <t>2</t>
    </r>
    <r>
      <rPr>
        <sz val="9"/>
        <rFont val="ＭＳ Ｐゴシック"/>
        <family val="3"/>
        <charset val="128"/>
      </rPr>
      <t>排出量を削減する。</t>
    </r>
    <phoneticPr fontId="2"/>
  </si>
  <si>
    <r>
      <t>現場で使用する作業機械に、自動制御装置を取付け、機械のエンジン出力調整を図ることで燃料消費量を低減し、CO</t>
    </r>
    <r>
      <rPr>
        <vertAlign val="subscript"/>
        <sz val="9"/>
        <rFont val="ＭＳ Ｐゴシック"/>
        <family val="3"/>
        <charset val="128"/>
      </rPr>
      <t>2</t>
    </r>
    <r>
      <rPr>
        <sz val="9"/>
        <rFont val="ＭＳ Ｐゴシック"/>
        <family val="3"/>
        <charset val="128"/>
      </rPr>
      <t>排出量を削減する。</t>
    </r>
    <phoneticPr fontId="2"/>
  </si>
  <si>
    <r>
      <t>車両の燃料としてLPガスを採用することにより、CO</t>
    </r>
    <r>
      <rPr>
        <vertAlign val="subscript"/>
        <sz val="9"/>
        <rFont val="ＭＳ Ｐゴシック"/>
        <family val="3"/>
        <charset val="128"/>
      </rPr>
      <t>2</t>
    </r>
    <r>
      <rPr>
        <sz val="9"/>
        <rFont val="ＭＳ Ｐゴシック"/>
        <family val="3"/>
        <charset val="128"/>
      </rPr>
      <t>排出量を削減する。</t>
    </r>
    <phoneticPr fontId="2"/>
  </si>
  <si>
    <r>
      <t>植物由来の高分子樹脂による土壌粒子の結合、土壌表面層のコーティングで飛砂、発塵を防止し、散水が不要となることで散水車の燃料消費量、CO</t>
    </r>
    <r>
      <rPr>
        <vertAlign val="subscript"/>
        <sz val="9"/>
        <rFont val="ＭＳ Ｐゴシック"/>
        <family val="3"/>
        <charset val="128"/>
      </rPr>
      <t>2</t>
    </r>
    <r>
      <rPr>
        <sz val="9"/>
        <rFont val="ＭＳ Ｐゴシック"/>
        <family val="3"/>
        <charset val="128"/>
      </rPr>
      <t>排出量を削減する。</t>
    </r>
    <phoneticPr fontId="2"/>
  </si>
  <si>
    <r>
      <t>現場事務所の壁面をつる性植物等により緑化することで、現場事務所内の気温上昇を抑え、夏季の冷房の使用量を削減し、CO</t>
    </r>
    <r>
      <rPr>
        <vertAlign val="subscript"/>
        <sz val="9"/>
        <rFont val="ＭＳ Ｐゴシック"/>
        <family val="3"/>
        <charset val="128"/>
      </rPr>
      <t>2</t>
    </r>
    <r>
      <rPr>
        <sz val="9"/>
        <rFont val="ＭＳ Ｐゴシック"/>
        <family val="3"/>
        <charset val="128"/>
      </rPr>
      <t>排出量を削減する。</t>
    </r>
    <phoneticPr fontId="2"/>
  </si>
  <si>
    <r>
      <t>現場事務所を共同で利用することにより、電力使用量を抑え、CO</t>
    </r>
    <r>
      <rPr>
        <vertAlign val="subscript"/>
        <sz val="9"/>
        <rFont val="ＭＳ Ｐゴシック"/>
        <family val="3"/>
        <charset val="128"/>
      </rPr>
      <t>2</t>
    </r>
    <r>
      <rPr>
        <sz val="9"/>
        <rFont val="ＭＳ Ｐゴシック"/>
        <family val="3"/>
        <charset val="128"/>
      </rPr>
      <t>排出量を削減する。</t>
    </r>
    <phoneticPr fontId="2"/>
  </si>
  <si>
    <r>
      <t>工事用の電光標識等に使用する電力を、発電機や仮設電源の電力からソーラーパネルに変更し、燃料や電力使用量を削減し、CO</t>
    </r>
    <r>
      <rPr>
        <vertAlign val="subscript"/>
        <sz val="9"/>
        <rFont val="ＭＳ Ｐゴシック"/>
        <family val="3"/>
        <charset val="128"/>
      </rPr>
      <t>2</t>
    </r>
    <r>
      <rPr>
        <sz val="9"/>
        <rFont val="ＭＳ Ｐゴシック"/>
        <family val="3"/>
        <charset val="128"/>
      </rPr>
      <t>排出量を削減する。</t>
    </r>
    <phoneticPr fontId="2"/>
  </si>
  <si>
    <r>
      <t>木製掲示板をカーボンオフセット活動を行っているメーカーを活用することにより、CO</t>
    </r>
    <r>
      <rPr>
        <vertAlign val="subscript"/>
        <sz val="9"/>
        <rFont val="ＭＳ Ｐゴシック"/>
        <family val="3"/>
        <charset val="128"/>
      </rPr>
      <t>2</t>
    </r>
    <r>
      <rPr>
        <sz val="9"/>
        <rFont val="ＭＳ Ｐゴシック"/>
        <family val="3"/>
        <charset val="128"/>
      </rPr>
      <t>削減活動に寄与する。</t>
    </r>
    <phoneticPr fontId="2"/>
  </si>
  <si>
    <r>
      <t>現場状況の把握を定点カメラの設置により遠隔地からパソコン等で行うことにより、現場巡視のための事務所と現場の自動車移動が一部不要となることで巡視車両の燃料消費量を削減し、CO</t>
    </r>
    <r>
      <rPr>
        <vertAlign val="subscript"/>
        <sz val="9"/>
        <rFont val="ＭＳ Ｐゴシック"/>
        <family val="3"/>
        <charset val="128"/>
      </rPr>
      <t>2</t>
    </r>
    <r>
      <rPr>
        <sz val="9"/>
        <rFont val="ＭＳ Ｐゴシック"/>
        <family val="3"/>
        <charset val="128"/>
      </rPr>
      <t>の排出削減を図る。</t>
    </r>
    <phoneticPr fontId="2"/>
  </si>
  <si>
    <r>
      <t>コンクリート打継目処理を、チッピングに代わりバキュームブラスト工法等で行うことにより、廃棄物量とその運搬回数を削減し、燃料の低減を図り、CO</t>
    </r>
    <r>
      <rPr>
        <vertAlign val="subscript"/>
        <sz val="9"/>
        <rFont val="ＭＳ Ｐゴシック"/>
        <family val="3"/>
        <charset val="128"/>
      </rPr>
      <t>2</t>
    </r>
    <r>
      <rPr>
        <sz val="9"/>
        <rFont val="ＭＳ Ｐゴシック"/>
        <family val="3"/>
        <charset val="128"/>
      </rPr>
      <t>排出量を削減する。</t>
    </r>
    <phoneticPr fontId="2"/>
  </si>
  <si>
    <r>
      <t>寒中コンクリート施工時の防寒養生において、雪寒仮囲いの屋根材に上屋システムを利用したり、内部に高保温性シートを敷設したりすることにより熱損失量を抑えてCO</t>
    </r>
    <r>
      <rPr>
        <vertAlign val="subscript"/>
        <sz val="9"/>
        <rFont val="ＭＳ Ｐゴシック"/>
        <family val="3"/>
        <charset val="128"/>
      </rPr>
      <t>2</t>
    </r>
    <r>
      <rPr>
        <sz val="9"/>
        <rFont val="ＭＳ Ｐゴシック"/>
        <family val="3"/>
        <charset val="128"/>
      </rPr>
      <t>排出量を削減する。</t>
    </r>
    <phoneticPr fontId="2"/>
  </si>
  <si>
    <r>
      <t>鉄筋組立作業において作業の効率化を図るため、1回のクレーン旋回で複数の鉄筋を運べるような吊具を適用し、鉄筋1本当り運搬時間を削減することでCO</t>
    </r>
    <r>
      <rPr>
        <vertAlign val="subscript"/>
        <sz val="9"/>
        <rFont val="ＭＳ Ｐゴシック"/>
        <family val="3"/>
        <charset val="128"/>
      </rPr>
      <t>2</t>
    </r>
    <r>
      <rPr>
        <sz val="9"/>
        <rFont val="ＭＳ Ｐゴシック"/>
        <family val="3"/>
        <charset val="128"/>
      </rPr>
      <t>排出量を削減する。</t>
    </r>
    <phoneticPr fontId="2"/>
  </si>
  <si>
    <r>
      <t>資材移動に際し、移動式計量器を使用することで目的地までの走行距離を短縮し、燃料消費量を低減することで、CO</t>
    </r>
    <r>
      <rPr>
        <vertAlign val="subscript"/>
        <sz val="9"/>
        <rFont val="ＭＳ Ｐゴシック"/>
        <family val="3"/>
        <charset val="128"/>
      </rPr>
      <t>2</t>
    </r>
    <r>
      <rPr>
        <sz val="9"/>
        <rFont val="ＭＳ Ｐゴシック"/>
        <family val="3"/>
        <charset val="128"/>
      </rPr>
      <t>排出量を削減する。</t>
    </r>
    <phoneticPr fontId="2"/>
  </si>
  <si>
    <r>
      <t>リース機械や手持ち機械の調達調整を行い、作業機械を大型化することで作業効率を向上させ、重機の稼働時間を短縮することによりCO</t>
    </r>
    <r>
      <rPr>
        <vertAlign val="subscript"/>
        <sz val="9"/>
        <rFont val="ＭＳ Ｐゴシック"/>
        <family val="3"/>
        <charset val="128"/>
      </rPr>
      <t>2</t>
    </r>
    <r>
      <rPr>
        <sz val="9"/>
        <rFont val="ＭＳ Ｐゴシック"/>
        <family val="3"/>
        <charset val="128"/>
      </rPr>
      <t>排出量を削減する。</t>
    </r>
    <phoneticPr fontId="2"/>
  </si>
  <si>
    <r>
      <t>空気圧縮機（コンプレッサー）等の機器を電動式にすることにより、燃料消費量を電力消費量に変更し、CO</t>
    </r>
    <r>
      <rPr>
        <vertAlign val="subscript"/>
        <sz val="9"/>
        <rFont val="ＭＳ Ｐゴシック"/>
        <family val="3"/>
        <charset val="128"/>
      </rPr>
      <t>2</t>
    </r>
    <r>
      <rPr>
        <sz val="9"/>
        <rFont val="ＭＳ Ｐゴシック"/>
        <family val="3"/>
        <charset val="128"/>
      </rPr>
      <t>排出量を削減する。</t>
    </r>
    <phoneticPr fontId="2"/>
  </si>
  <si>
    <r>
      <t>換気装置（送風機）等にインバータ付のものを使用することにより、電力消費量を低減し、CO</t>
    </r>
    <r>
      <rPr>
        <vertAlign val="subscript"/>
        <sz val="9"/>
        <rFont val="ＭＳ Ｐゴシック"/>
        <family val="3"/>
        <charset val="128"/>
      </rPr>
      <t>2</t>
    </r>
    <r>
      <rPr>
        <sz val="9"/>
        <rFont val="ＭＳ Ｐゴシック"/>
        <family val="3"/>
        <charset val="128"/>
      </rPr>
      <t>排出量を削減する。</t>
    </r>
    <phoneticPr fontId="2"/>
  </si>
  <si>
    <r>
      <t>一般に使用されているバックホウのアクセル部にエンジン出力制限カバーを取付け、出力約80％の位置でアクセルを止めることにより、燃料消費量を低減させCO</t>
    </r>
    <r>
      <rPr>
        <vertAlign val="subscript"/>
        <sz val="9"/>
        <rFont val="ＭＳ Ｐゴシック"/>
        <family val="3"/>
        <charset val="128"/>
      </rPr>
      <t>2</t>
    </r>
    <r>
      <rPr>
        <sz val="9"/>
        <rFont val="ＭＳ Ｐゴシック"/>
        <family val="3"/>
        <charset val="128"/>
      </rPr>
      <t>排出量を削減する。</t>
    </r>
    <phoneticPr fontId="2"/>
  </si>
  <si>
    <r>
      <t>従来のタイヤローラに比べ、タイヤの振動効果による締固め力が向上し、所要の締固め効果を得るための転圧回数が減ることで、燃料消費量を低減し、CO</t>
    </r>
    <r>
      <rPr>
        <vertAlign val="subscript"/>
        <sz val="9"/>
        <rFont val="ＭＳ Ｐゴシック"/>
        <family val="3"/>
        <charset val="128"/>
      </rPr>
      <t>2</t>
    </r>
    <r>
      <rPr>
        <sz val="9"/>
        <rFont val="ＭＳ Ｐゴシック"/>
        <family val="3"/>
        <charset val="128"/>
      </rPr>
      <t>排出量を削減する。</t>
    </r>
    <phoneticPr fontId="2"/>
  </si>
  <si>
    <r>
      <t>重機、車両、発動発電機等の燃料としてバイオ燃料を採用することにより、軽油使用量の削減を図り、CO</t>
    </r>
    <r>
      <rPr>
        <vertAlign val="subscript"/>
        <sz val="9"/>
        <rFont val="ＭＳ Ｐゴシック"/>
        <family val="3"/>
        <charset val="128"/>
      </rPr>
      <t>2</t>
    </r>
    <r>
      <rPr>
        <sz val="9"/>
        <rFont val="ＭＳ Ｐゴシック"/>
        <family val="3"/>
        <charset val="128"/>
      </rPr>
      <t>排出量を削減する。</t>
    </r>
    <phoneticPr fontId="2"/>
  </si>
  <si>
    <r>
      <t>コンクリート打設脱型後のコンクリート表面に直接貼ることにより散水養生が不要となり、散水車の燃料消費量、CO</t>
    </r>
    <r>
      <rPr>
        <vertAlign val="subscript"/>
        <sz val="9"/>
        <rFont val="ＭＳ Ｐゴシック"/>
        <family val="3"/>
        <charset val="128"/>
      </rPr>
      <t>2</t>
    </r>
    <r>
      <rPr>
        <sz val="9"/>
        <rFont val="ＭＳ Ｐゴシック"/>
        <family val="3"/>
        <charset val="128"/>
      </rPr>
      <t>排出量を削減する。</t>
    </r>
    <phoneticPr fontId="2"/>
  </si>
  <si>
    <r>
      <t>現場事務所のストーブを通常の灯油ストーブからペレットストーブに切り替えることにより、灯油使用量の縮減を図り、CO</t>
    </r>
    <r>
      <rPr>
        <vertAlign val="subscript"/>
        <sz val="9"/>
        <rFont val="ＭＳ Ｐゴシック"/>
        <family val="3"/>
        <charset val="128"/>
      </rPr>
      <t>2</t>
    </r>
    <r>
      <rPr>
        <sz val="9"/>
        <rFont val="ＭＳ Ｐゴシック"/>
        <family val="3"/>
        <charset val="128"/>
      </rPr>
      <t>を削減する。</t>
    </r>
    <phoneticPr fontId="2"/>
  </si>
  <si>
    <r>
      <t>事務所から現場までの移動を自動車から自転車に変更することにより、ガソリンの使用量を削減し、CO</t>
    </r>
    <r>
      <rPr>
        <vertAlign val="subscript"/>
        <sz val="9"/>
        <rFont val="ＭＳ Ｐゴシック"/>
        <family val="3"/>
        <charset val="128"/>
      </rPr>
      <t>2</t>
    </r>
    <r>
      <rPr>
        <sz val="9"/>
        <rFont val="ＭＳ Ｐゴシック"/>
        <family val="3"/>
        <charset val="128"/>
      </rPr>
      <t>排出量を削減する。</t>
    </r>
    <phoneticPr fontId="2"/>
  </si>
  <si>
    <r>
      <t>現場の電光掲示板や夜間カメラ、事務所等に小型風力発電機を取り付け、電力をまかなうことで、電力使用量の縮減を図り、CO</t>
    </r>
    <r>
      <rPr>
        <vertAlign val="subscript"/>
        <sz val="9"/>
        <rFont val="ＭＳ Ｐゴシック"/>
        <family val="3"/>
        <charset val="128"/>
      </rPr>
      <t>2</t>
    </r>
    <r>
      <rPr>
        <sz val="9"/>
        <rFont val="ＭＳ Ｐゴシック"/>
        <family val="3"/>
        <charset val="128"/>
      </rPr>
      <t>排出量を削減する。</t>
    </r>
    <phoneticPr fontId="2"/>
  </si>
  <si>
    <r>
      <t>現場事務所の屋根や壁等に遮熱シートや断熱材等を設置することで、夏季の現場事務所内の気温上昇や冬季の気温低下を抑え、冷暖房の使用量を削減し、CO</t>
    </r>
    <r>
      <rPr>
        <vertAlign val="subscript"/>
        <sz val="9"/>
        <rFont val="ＭＳ Ｐゴシック"/>
        <family val="3"/>
        <charset val="128"/>
      </rPr>
      <t>2</t>
    </r>
    <r>
      <rPr>
        <sz val="9"/>
        <rFont val="ＭＳ Ｐゴシック"/>
        <family val="3"/>
        <charset val="128"/>
      </rPr>
      <t>排出量を削減する。</t>
    </r>
    <phoneticPr fontId="2"/>
  </si>
  <si>
    <r>
      <t>現場事務所のトイレを水洗トイレからバイオトイレに切り替えることにより、水道使用量の縮減を図り、CO</t>
    </r>
    <r>
      <rPr>
        <vertAlign val="subscript"/>
        <sz val="9"/>
        <rFont val="ＭＳ Ｐゴシック"/>
        <family val="3"/>
        <charset val="128"/>
      </rPr>
      <t>2</t>
    </r>
    <r>
      <rPr>
        <sz val="9"/>
        <rFont val="ＭＳ Ｐゴシック"/>
        <family val="3"/>
        <charset val="128"/>
      </rPr>
      <t>排出量を削減する。</t>
    </r>
    <phoneticPr fontId="2"/>
  </si>
  <si>
    <r>
      <t>工事関連データをタブレット端末に格納し、画面上での情報共有を現場や発注者協議等で行うことにより、紙の印刷に伴うCO</t>
    </r>
    <r>
      <rPr>
        <vertAlign val="subscript"/>
        <sz val="9"/>
        <rFont val="ＭＳ Ｐゴシック"/>
        <family val="3"/>
        <charset val="128"/>
      </rPr>
      <t>2</t>
    </r>
    <r>
      <rPr>
        <sz val="9"/>
        <rFont val="ＭＳ Ｐゴシック"/>
        <family val="3"/>
        <charset val="128"/>
      </rPr>
      <t>の排出削減を図る。</t>
    </r>
    <phoneticPr fontId="2"/>
  </si>
  <si>
    <r>
      <t>従来型/1m</t>
    </r>
    <r>
      <rPr>
        <vertAlign val="superscript"/>
        <sz val="9"/>
        <rFont val="ＭＳ Ｐゴシック"/>
        <family val="3"/>
        <charset val="128"/>
      </rPr>
      <t>3</t>
    </r>
    <r>
      <rPr>
        <sz val="9"/>
        <rFont val="ＭＳ Ｐゴシック"/>
        <family val="3"/>
        <charset val="128"/>
      </rPr>
      <t>未満</t>
    </r>
    <rPh sb="0" eb="2">
      <t>ジュウライ</t>
    </rPh>
    <rPh sb="2" eb="3">
      <t>ガタ</t>
    </rPh>
    <rPh sb="7" eb="9">
      <t>ミマン</t>
    </rPh>
    <phoneticPr fontId="2"/>
  </si>
  <si>
    <r>
      <t>従来型/1m</t>
    </r>
    <r>
      <rPr>
        <vertAlign val="superscript"/>
        <sz val="9"/>
        <rFont val="ＭＳ Ｐゴシック"/>
        <family val="3"/>
        <charset val="128"/>
      </rPr>
      <t>3</t>
    </r>
    <r>
      <rPr>
        <sz val="9"/>
        <rFont val="ＭＳ Ｐゴシック"/>
        <family val="3"/>
        <charset val="128"/>
      </rPr>
      <t>以上</t>
    </r>
    <rPh sb="7" eb="9">
      <t>イジョウ</t>
    </rPh>
    <phoneticPr fontId="2"/>
  </si>
  <si>
    <r>
      <t>燃費基準達成/1m</t>
    </r>
    <r>
      <rPr>
        <vertAlign val="superscript"/>
        <sz val="9"/>
        <rFont val="ＭＳ Ｐゴシック"/>
        <family val="3"/>
        <charset val="128"/>
      </rPr>
      <t>3</t>
    </r>
    <r>
      <rPr>
        <sz val="9"/>
        <rFont val="ＭＳ Ｐゴシック"/>
        <family val="3"/>
        <charset val="128"/>
      </rPr>
      <t>未満</t>
    </r>
    <rPh sb="0" eb="2">
      <t>ネンピ</t>
    </rPh>
    <rPh sb="2" eb="4">
      <t>キジュン</t>
    </rPh>
    <rPh sb="4" eb="6">
      <t>タッセイ</t>
    </rPh>
    <rPh sb="10" eb="12">
      <t>ミマン</t>
    </rPh>
    <phoneticPr fontId="2"/>
  </si>
  <si>
    <r>
      <t>燃費基準達成/1m</t>
    </r>
    <r>
      <rPr>
        <vertAlign val="superscript"/>
        <sz val="9"/>
        <rFont val="ＭＳ Ｐゴシック"/>
        <family val="3"/>
        <charset val="128"/>
      </rPr>
      <t>3</t>
    </r>
    <r>
      <rPr>
        <sz val="9"/>
        <rFont val="ＭＳ Ｐゴシック"/>
        <family val="3"/>
        <charset val="128"/>
      </rPr>
      <t>以上</t>
    </r>
    <rPh sb="10" eb="12">
      <t>イジョウ</t>
    </rPh>
    <phoneticPr fontId="2"/>
  </si>
  <si>
    <r>
      <t>従来型/4m</t>
    </r>
    <r>
      <rPr>
        <vertAlign val="superscript"/>
        <sz val="9"/>
        <rFont val="ＭＳ Ｐゴシック"/>
        <family val="3"/>
        <charset val="128"/>
      </rPr>
      <t>3</t>
    </r>
    <r>
      <rPr>
        <sz val="9"/>
        <rFont val="ＭＳ Ｐゴシック"/>
        <family val="3"/>
        <charset val="128"/>
      </rPr>
      <t>未満</t>
    </r>
    <rPh sb="7" eb="9">
      <t>ミマン</t>
    </rPh>
    <phoneticPr fontId="2"/>
  </si>
  <si>
    <r>
      <t>従来型/4m</t>
    </r>
    <r>
      <rPr>
        <vertAlign val="superscript"/>
        <sz val="9"/>
        <rFont val="ＭＳ Ｐゴシック"/>
        <family val="3"/>
        <charset val="128"/>
      </rPr>
      <t>3</t>
    </r>
    <r>
      <rPr>
        <sz val="9"/>
        <rFont val="ＭＳ Ｐゴシック"/>
        <family val="3"/>
        <charset val="128"/>
      </rPr>
      <t>以上</t>
    </r>
    <rPh sb="7" eb="9">
      <t>イジョウ</t>
    </rPh>
    <phoneticPr fontId="2"/>
  </si>
  <si>
    <r>
      <t>燃費基準達成/4m</t>
    </r>
    <r>
      <rPr>
        <vertAlign val="superscript"/>
        <sz val="9"/>
        <rFont val="ＭＳ Ｐゴシック"/>
        <family val="3"/>
        <charset val="128"/>
      </rPr>
      <t>3</t>
    </r>
    <r>
      <rPr>
        <sz val="9"/>
        <rFont val="ＭＳ Ｐゴシック"/>
        <family val="3"/>
        <charset val="128"/>
      </rPr>
      <t>未満</t>
    </r>
    <rPh sb="10" eb="12">
      <t>ミマン</t>
    </rPh>
    <phoneticPr fontId="2"/>
  </si>
  <si>
    <r>
      <t>燃費基準達成/4m</t>
    </r>
    <r>
      <rPr>
        <vertAlign val="superscript"/>
        <sz val="9"/>
        <rFont val="ＭＳ Ｐゴシック"/>
        <family val="3"/>
        <charset val="128"/>
      </rPr>
      <t>3</t>
    </r>
    <r>
      <rPr>
        <sz val="9"/>
        <rFont val="ＭＳ Ｐゴシック"/>
        <family val="3"/>
        <charset val="128"/>
      </rPr>
      <t>以上</t>
    </r>
    <rPh sb="10" eb="12">
      <t>イジョウ</t>
    </rPh>
    <phoneticPr fontId="2"/>
  </si>
  <si>
    <t>ＩＣＴ（土工）</t>
    <rPh sb="4" eb="6">
      <t>ドコウ</t>
    </rPh>
    <phoneticPr fontId="21"/>
  </si>
  <si>
    <t>掘削</t>
    <rPh sb="0" eb="2">
      <t>クッサク</t>
    </rPh>
    <phoneticPr fontId="21"/>
  </si>
  <si>
    <t>路体（築堤）盛土</t>
    <rPh sb="0" eb="1">
      <t>ロ</t>
    </rPh>
    <rPh sb="1" eb="2">
      <t>カラダ</t>
    </rPh>
    <rPh sb="3" eb="5">
      <t>チクテイ</t>
    </rPh>
    <rPh sb="6" eb="7">
      <t>モ</t>
    </rPh>
    <rPh sb="7" eb="8">
      <t>ド</t>
    </rPh>
    <phoneticPr fontId="21"/>
  </si>
  <si>
    <t>路床盛土</t>
    <rPh sb="0" eb="2">
      <t>ロショウ</t>
    </rPh>
    <rPh sb="2" eb="3">
      <t>モ</t>
    </rPh>
    <rPh sb="3" eb="4">
      <t>ド</t>
    </rPh>
    <phoneticPr fontId="21"/>
  </si>
  <si>
    <t>法面整形</t>
    <rPh sb="0" eb="2">
      <t>ノリメン</t>
    </rPh>
    <rPh sb="2" eb="4">
      <t>セイケイ</t>
    </rPh>
    <phoneticPr fontId="21"/>
  </si>
  <si>
    <t>ＩＣＴ（舗装工）</t>
    <rPh sb="4" eb="7">
      <t>ホソウコウ</t>
    </rPh>
    <phoneticPr fontId="21"/>
  </si>
  <si>
    <t>不陸整正</t>
    <rPh sb="0" eb="2">
      <t>フリク</t>
    </rPh>
    <rPh sb="2" eb="4">
      <t>セイセイ</t>
    </rPh>
    <phoneticPr fontId="21"/>
  </si>
  <si>
    <t>下層路盤</t>
    <rPh sb="0" eb="2">
      <t>カソウ</t>
    </rPh>
    <rPh sb="2" eb="4">
      <t>ロバン</t>
    </rPh>
    <phoneticPr fontId="21"/>
  </si>
  <si>
    <t>上層路盤</t>
    <rPh sb="0" eb="2">
      <t>ジョウソウ</t>
    </rPh>
    <rPh sb="2" eb="4">
      <t>ロバン</t>
    </rPh>
    <phoneticPr fontId="21"/>
  </si>
  <si>
    <t>ＩＣＴ（河川浚渫）</t>
    <rPh sb="4" eb="6">
      <t>カセン</t>
    </rPh>
    <rPh sb="6" eb="8">
      <t>シュンセツ</t>
    </rPh>
    <phoneticPr fontId="21"/>
  </si>
  <si>
    <t>バックホウ浚渫船</t>
    <rPh sb="5" eb="7">
      <t>シュンセツ</t>
    </rPh>
    <rPh sb="7" eb="8">
      <t>フネ</t>
    </rPh>
    <phoneticPr fontId="21"/>
  </si>
  <si>
    <t>ＩＣＴ（河床等掘削）</t>
    <rPh sb="4" eb="7">
      <t>カショウナド</t>
    </rPh>
    <rPh sb="7" eb="9">
      <t>クッサク</t>
    </rPh>
    <phoneticPr fontId="21"/>
  </si>
  <si>
    <t>河床等掘削</t>
    <rPh sb="0" eb="3">
      <t>カショウナド</t>
    </rPh>
    <rPh sb="3" eb="5">
      <t>クッサク</t>
    </rPh>
    <phoneticPr fontId="21"/>
  </si>
  <si>
    <t>ＩＣＴ（作業土工）</t>
    <rPh sb="4" eb="6">
      <t>サギョウ</t>
    </rPh>
    <rPh sb="6" eb="8">
      <t>ドコウ</t>
    </rPh>
    <phoneticPr fontId="21"/>
  </si>
  <si>
    <t>作業土工（床堀）</t>
    <rPh sb="0" eb="2">
      <t>サギョウ</t>
    </rPh>
    <rPh sb="2" eb="4">
      <t>ドコウ</t>
    </rPh>
    <rPh sb="5" eb="6">
      <t>ユカ</t>
    </rPh>
    <rPh sb="6" eb="7">
      <t>ホリ</t>
    </rPh>
    <phoneticPr fontId="21"/>
  </si>
  <si>
    <t>ＩＣＴ（地盤改良工）</t>
    <rPh sb="4" eb="6">
      <t>ジバン</t>
    </rPh>
    <rPh sb="6" eb="8">
      <t>カイリョウ</t>
    </rPh>
    <rPh sb="8" eb="9">
      <t>コウ</t>
    </rPh>
    <phoneticPr fontId="21"/>
  </si>
  <si>
    <t>安定処理</t>
    <rPh sb="0" eb="2">
      <t>アンテイ</t>
    </rPh>
    <rPh sb="2" eb="4">
      <t>ショリ</t>
    </rPh>
    <phoneticPr fontId="21"/>
  </si>
  <si>
    <t>中層混合処理</t>
    <rPh sb="0" eb="2">
      <t>チュウソウ</t>
    </rPh>
    <rPh sb="2" eb="4">
      <t>コンゴウ</t>
    </rPh>
    <rPh sb="4" eb="6">
      <t>ショリ</t>
    </rPh>
    <phoneticPr fontId="21"/>
  </si>
  <si>
    <t>ｽﾗﾘｰ撹拌工</t>
    <rPh sb="4" eb="6">
      <t>カクハン</t>
    </rPh>
    <rPh sb="6" eb="7">
      <t>コウ</t>
    </rPh>
    <phoneticPr fontId="21"/>
  </si>
  <si>
    <t>ＩＣＴ（砂防土工）</t>
    <rPh sb="4" eb="6">
      <t>サボウ</t>
    </rPh>
    <rPh sb="6" eb="8">
      <t>ドコウ</t>
    </rPh>
    <phoneticPr fontId="21"/>
  </si>
  <si>
    <t>掘削（砂防）</t>
    <rPh sb="0" eb="2">
      <t>クッサク</t>
    </rPh>
    <rPh sb="3" eb="5">
      <t>サボウ</t>
    </rPh>
    <phoneticPr fontId="21"/>
  </si>
  <si>
    <t>ＩＣＴ（切削ｵｰﾊﾞｰﾚｲ工）</t>
    <rPh sb="4" eb="6">
      <t>セッサク</t>
    </rPh>
    <rPh sb="13" eb="14">
      <t>コウ</t>
    </rPh>
    <phoneticPr fontId="21"/>
  </si>
  <si>
    <t>舗装工（修繕工）</t>
    <rPh sb="0" eb="3">
      <t>ホソウコウ</t>
    </rPh>
    <rPh sb="4" eb="6">
      <t>シュウゼン</t>
    </rPh>
    <rPh sb="6" eb="7">
      <t>コウ</t>
    </rPh>
    <phoneticPr fontId="21"/>
  </si>
  <si>
    <t>－</t>
    <phoneticPr fontId="21"/>
  </si>
  <si>
    <t>●下記に記載した建設機械の内、現場で採用した機種について、調査期間における稼働台数、稼働日数、</t>
    <rPh sb="1" eb="3">
      <t>カキ</t>
    </rPh>
    <rPh sb="4" eb="6">
      <t>キサイ</t>
    </rPh>
    <rPh sb="8" eb="10">
      <t>ケンセツ</t>
    </rPh>
    <rPh sb="10" eb="12">
      <t>キカイ</t>
    </rPh>
    <rPh sb="13" eb="14">
      <t>ウチ</t>
    </rPh>
    <rPh sb="15" eb="17">
      <t>ゲンバ</t>
    </rPh>
    <rPh sb="18" eb="20">
      <t>サイヨウ</t>
    </rPh>
    <rPh sb="22" eb="24">
      <t>キシュ</t>
    </rPh>
    <rPh sb="29" eb="31">
      <t>チョウサ</t>
    </rPh>
    <rPh sb="31" eb="33">
      <t>キカン</t>
    </rPh>
    <rPh sb="37" eb="39">
      <t>カドウ</t>
    </rPh>
    <rPh sb="39" eb="41">
      <t>ダイスウ</t>
    </rPh>
    <rPh sb="42" eb="44">
      <t>カドウ</t>
    </rPh>
    <rPh sb="44" eb="46">
      <t>ニッスウ</t>
    </rPh>
    <phoneticPr fontId="1"/>
  </si>
  <si>
    <r>
      <t>1m</t>
    </r>
    <r>
      <rPr>
        <vertAlign val="superscript"/>
        <sz val="9"/>
        <rFont val="ＭＳ Ｐゴシック"/>
        <family val="3"/>
        <charset val="128"/>
      </rPr>
      <t>3</t>
    </r>
    <r>
      <rPr>
        <sz val="9"/>
        <rFont val="ＭＳ Ｐゴシック"/>
        <family val="3"/>
        <charset val="128"/>
      </rPr>
      <t>未満</t>
    </r>
    <rPh sb="3" eb="5">
      <t>ミマン</t>
    </rPh>
    <phoneticPr fontId="2"/>
  </si>
  <si>
    <r>
      <t>1m</t>
    </r>
    <r>
      <rPr>
        <vertAlign val="superscript"/>
        <sz val="9"/>
        <rFont val="ＭＳ Ｐゴシック"/>
        <family val="3"/>
        <charset val="128"/>
      </rPr>
      <t>3</t>
    </r>
    <r>
      <rPr>
        <sz val="9"/>
        <rFont val="ＭＳ Ｐゴシック"/>
        <family val="3"/>
        <charset val="128"/>
      </rPr>
      <t>以上</t>
    </r>
    <rPh sb="3" eb="5">
      <t>イジョウ</t>
    </rPh>
    <phoneticPr fontId="2"/>
  </si>
  <si>
    <t>バックホウ
（法面整形）</t>
    <rPh sb="7" eb="9">
      <t>ノリメン</t>
    </rPh>
    <rPh sb="9" eb="11">
      <t>セイケイ</t>
    </rPh>
    <phoneticPr fontId="2"/>
  </si>
  <si>
    <t>ブルドーザ
（路体、築堤盛土）</t>
    <rPh sb="7" eb="8">
      <t>ロ</t>
    </rPh>
    <rPh sb="8" eb="9">
      <t>カラダ</t>
    </rPh>
    <rPh sb="10" eb="12">
      <t>チクテイ</t>
    </rPh>
    <rPh sb="12" eb="13">
      <t>モ</t>
    </rPh>
    <rPh sb="13" eb="14">
      <t>ツチ</t>
    </rPh>
    <phoneticPr fontId="2"/>
  </si>
  <si>
    <t>ブルドーザ
（路床盛土）</t>
    <rPh sb="7" eb="9">
      <t>ロショウ</t>
    </rPh>
    <rPh sb="9" eb="10">
      <t>モ</t>
    </rPh>
    <rPh sb="10" eb="11">
      <t>ツチ</t>
    </rPh>
    <phoneticPr fontId="2"/>
  </si>
  <si>
    <t>モータグレーダ
（不陸整正）</t>
    <rPh sb="9" eb="11">
      <t>フリク</t>
    </rPh>
    <rPh sb="11" eb="13">
      <t>セイセイ</t>
    </rPh>
    <phoneticPr fontId="2"/>
  </si>
  <si>
    <t>モータグレーダ
（下層路盤）</t>
    <rPh sb="9" eb="11">
      <t>カソウ</t>
    </rPh>
    <rPh sb="11" eb="13">
      <t>ロバン</t>
    </rPh>
    <phoneticPr fontId="2"/>
  </si>
  <si>
    <t>モータグレーダ
（上層路盤）</t>
    <rPh sb="9" eb="11">
      <t>ジョウソウ</t>
    </rPh>
    <rPh sb="11" eb="13">
      <t>ロバン</t>
    </rPh>
    <phoneticPr fontId="2"/>
  </si>
  <si>
    <t>ﾌﾞﾚｰﾄﾞ幅　3.4m未満</t>
    <rPh sb="6" eb="7">
      <t>ハバ</t>
    </rPh>
    <phoneticPr fontId="2"/>
  </si>
  <si>
    <t>ﾌﾞﾚｰﾄﾞ幅　3.4m以上</t>
    <rPh sb="6" eb="7">
      <t>ハバ</t>
    </rPh>
    <phoneticPr fontId="2"/>
  </si>
  <si>
    <t>①ＩＣＴ　土工</t>
    <rPh sb="5" eb="7">
      <t>ドコウ</t>
    </rPh>
    <phoneticPr fontId="2"/>
  </si>
  <si>
    <t>ｸﾚｰﾝ機能付ﾊﾞｯｸﾎｳ
（安定処理）</t>
    <rPh sb="4" eb="6">
      <t>キノウ</t>
    </rPh>
    <rPh sb="6" eb="7">
      <t>ツ</t>
    </rPh>
    <rPh sb="15" eb="17">
      <t>アンテイ</t>
    </rPh>
    <rPh sb="17" eb="19">
      <t>ショリ</t>
    </rPh>
    <phoneticPr fontId="2"/>
  </si>
  <si>
    <r>
      <t>0.5m</t>
    </r>
    <r>
      <rPr>
        <vertAlign val="superscript"/>
        <sz val="9"/>
        <rFont val="ＭＳ Ｐゴシック"/>
        <family val="3"/>
        <charset val="128"/>
      </rPr>
      <t>3</t>
    </r>
    <r>
      <rPr>
        <sz val="9"/>
        <rFont val="ＭＳ Ｐゴシック"/>
        <family val="3"/>
        <charset val="128"/>
      </rPr>
      <t>未満</t>
    </r>
    <rPh sb="5" eb="7">
      <t>ミマン</t>
    </rPh>
    <phoneticPr fontId="2"/>
  </si>
  <si>
    <r>
      <t>0.5m</t>
    </r>
    <r>
      <rPr>
        <vertAlign val="superscript"/>
        <sz val="9"/>
        <rFont val="ＭＳ Ｐゴシック"/>
        <family val="3"/>
        <charset val="128"/>
      </rPr>
      <t>3</t>
    </r>
    <r>
      <rPr>
        <sz val="9"/>
        <rFont val="ＭＳ Ｐゴシック"/>
        <family val="3"/>
        <charset val="128"/>
      </rPr>
      <t>以上</t>
    </r>
    <rPh sb="5" eb="7">
      <t>イジョウ</t>
    </rPh>
    <phoneticPr fontId="2"/>
  </si>
  <si>
    <t>中層混合処理機
ﾄﾞﾚﾝﾁｬ式</t>
    <rPh sb="0" eb="2">
      <t>チュウソウ</t>
    </rPh>
    <rPh sb="2" eb="4">
      <t>コンゴウ</t>
    </rPh>
    <rPh sb="4" eb="6">
      <t>ショリ</t>
    </rPh>
    <rPh sb="6" eb="7">
      <t>キ</t>
    </rPh>
    <rPh sb="14" eb="15">
      <t>シキ</t>
    </rPh>
    <phoneticPr fontId="2"/>
  </si>
  <si>
    <t>深層混合処理機
ｽﾗﾘｰ式</t>
    <rPh sb="0" eb="2">
      <t>シンソウ</t>
    </rPh>
    <rPh sb="2" eb="4">
      <t>コンゴウ</t>
    </rPh>
    <rPh sb="4" eb="7">
      <t>ショリキ</t>
    </rPh>
    <rPh sb="12" eb="13">
      <t>シキ</t>
    </rPh>
    <phoneticPr fontId="2"/>
  </si>
  <si>
    <t>単軸式 50KW未満</t>
    <rPh sb="0" eb="1">
      <t>タン</t>
    </rPh>
    <rPh sb="1" eb="2">
      <t>ジク</t>
    </rPh>
    <rPh sb="2" eb="3">
      <t>シキ</t>
    </rPh>
    <rPh sb="8" eb="10">
      <t>ミマン</t>
    </rPh>
    <phoneticPr fontId="2"/>
  </si>
  <si>
    <t>単軸式 50KW以上</t>
    <rPh sb="0" eb="1">
      <t>タン</t>
    </rPh>
    <rPh sb="1" eb="2">
      <t>ジク</t>
    </rPh>
    <rPh sb="2" eb="3">
      <t>シキ</t>
    </rPh>
    <rPh sb="8" eb="10">
      <t>イジョウ</t>
    </rPh>
    <phoneticPr fontId="2"/>
  </si>
  <si>
    <t>二軸式　75KW未満×2</t>
    <rPh sb="0" eb="1">
      <t>2</t>
    </rPh>
    <rPh sb="1" eb="2">
      <t>ジク</t>
    </rPh>
    <rPh sb="2" eb="3">
      <t>シキ</t>
    </rPh>
    <rPh sb="8" eb="10">
      <t>ミマン</t>
    </rPh>
    <phoneticPr fontId="2"/>
  </si>
  <si>
    <t>二軸式　75KW以上×2</t>
    <rPh sb="0" eb="1">
      <t>2</t>
    </rPh>
    <rPh sb="1" eb="2">
      <t>ジク</t>
    </rPh>
    <rPh sb="2" eb="3">
      <t>シキ</t>
    </rPh>
    <rPh sb="8" eb="10">
      <t>イジョウ</t>
    </rPh>
    <phoneticPr fontId="2"/>
  </si>
  <si>
    <t>⑵</t>
    <phoneticPr fontId="2"/>
  </si>
  <si>
    <t>ＩＣＴ施工によるCO2削減量の算定</t>
    <rPh sb="3" eb="5">
      <t>セコウ</t>
    </rPh>
    <rPh sb="11" eb="14">
      <t>サクゲンリョウ</t>
    </rPh>
    <rPh sb="15" eb="17">
      <t>サンテイ</t>
    </rPh>
    <phoneticPr fontId="1"/>
  </si>
  <si>
    <t>発注課所名</t>
    <rPh sb="0" eb="2">
      <t>ハッチュウ</t>
    </rPh>
    <rPh sb="2" eb="3">
      <t>カ</t>
    </rPh>
    <rPh sb="3" eb="4">
      <t>ショ</t>
    </rPh>
    <rPh sb="4" eb="5">
      <t>メイ</t>
    </rPh>
    <phoneticPr fontId="16"/>
  </si>
  <si>
    <t>施工場所（市町村名）</t>
    <rPh sb="0" eb="2">
      <t>セコウ</t>
    </rPh>
    <rPh sb="2" eb="4">
      <t>バショ</t>
    </rPh>
    <rPh sb="5" eb="8">
      <t>シチョウソン</t>
    </rPh>
    <rPh sb="8" eb="9">
      <t>ナ</t>
    </rPh>
    <phoneticPr fontId="2"/>
  </si>
  <si>
    <t>河川</t>
    <rPh sb="0" eb="2">
      <t>カセン</t>
    </rPh>
    <phoneticPr fontId="23"/>
  </si>
  <si>
    <t>漁港</t>
    <rPh sb="0" eb="2">
      <t>ギョコウ</t>
    </rPh>
    <phoneticPr fontId="23"/>
  </si>
  <si>
    <t>本局</t>
    <rPh sb="0" eb="2">
      <t>ホンキョク</t>
    </rPh>
    <phoneticPr fontId="1"/>
  </si>
  <si>
    <t>休止日数</t>
    <rPh sb="0" eb="2">
      <t>キュウシ</t>
    </rPh>
    <rPh sb="2" eb="4">
      <t>ニッスウ</t>
    </rPh>
    <phoneticPr fontId="2"/>
  </si>
  <si>
    <t>一日燃料消費量（R1）</t>
    <rPh sb="0" eb="2">
      <t>イチニチ</t>
    </rPh>
    <phoneticPr fontId="8"/>
  </si>
  <si>
    <t>0.8m3</t>
    <phoneticPr fontId="10"/>
  </si>
  <si>
    <t>15ﾄﾝ</t>
    <phoneticPr fontId="8"/>
  </si>
  <si>
    <t>2.5～2.9m3</t>
    <phoneticPr fontId="10"/>
  </si>
  <si>
    <t>4.0m3</t>
    <phoneticPr fontId="10"/>
  </si>
  <si>
    <t>3.1m</t>
    <phoneticPr fontId="17"/>
  </si>
  <si>
    <t>3.7m</t>
    <phoneticPr fontId="17"/>
  </si>
  <si>
    <t>①従来建機</t>
    <rPh sb="1" eb="3">
      <t>ジュウライ</t>
    </rPh>
    <rPh sb="3" eb="5">
      <t>ケンキ</t>
    </rPh>
    <phoneticPr fontId="17"/>
  </si>
  <si>
    <t>発電機
（超低騒音型）</t>
    <rPh sb="0" eb="3">
      <t>ハツデンキ</t>
    </rPh>
    <phoneticPr fontId="8"/>
  </si>
  <si>
    <t>標準運転時間
(運転日あたり)</t>
    <rPh sb="2" eb="4">
      <t>ウンテン</t>
    </rPh>
    <rPh sb="4" eb="6">
      <t>ジカン</t>
    </rPh>
    <rPh sb="8" eb="10">
      <t>ウンテン</t>
    </rPh>
    <rPh sb="10" eb="11">
      <t>ヒ</t>
    </rPh>
    <phoneticPr fontId="8"/>
  </si>
  <si>
    <t>（h/日）</t>
    <rPh sb="3" eb="4">
      <t>ニチ</t>
    </rPh>
    <phoneticPr fontId="8"/>
  </si>
  <si>
    <t>稼働時間
（1日あたり）</t>
    <rPh sb="0" eb="2">
      <t>カドウ</t>
    </rPh>
    <rPh sb="2" eb="4">
      <t>ジカン</t>
    </rPh>
    <rPh sb="7" eb="8">
      <t>ニチ</t>
    </rPh>
    <phoneticPr fontId="2"/>
  </si>
  <si>
    <t>】</t>
    <phoneticPr fontId="2"/>
  </si>
  <si>
    <t>調査期間</t>
    <rPh sb="0" eb="2">
      <t>チョウサ</t>
    </rPh>
    <rPh sb="2" eb="4">
      <t>キカン</t>
    </rPh>
    <phoneticPr fontId="2"/>
  </si>
  <si>
    <t>施工概要</t>
    <rPh sb="0" eb="2">
      <t>セコウ</t>
    </rPh>
    <rPh sb="2" eb="4">
      <t>ガイヨウ</t>
    </rPh>
    <phoneticPr fontId="2"/>
  </si>
  <si>
    <t>－</t>
    <phoneticPr fontId="17"/>
  </si>
  <si>
    <t>1日あたり
燃料消費量</t>
    <rPh sb="1" eb="2">
      <t>ニチ</t>
    </rPh>
    <rPh sb="6" eb="8">
      <t>ネンリョウ</t>
    </rPh>
    <phoneticPr fontId="8"/>
  </si>
  <si>
    <t>1時間あたり
燃料消費量</t>
    <rPh sb="1" eb="3">
      <t>ジカン</t>
    </rPh>
    <rPh sb="7" eb="9">
      <t>ネンリョウ</t>
    </rPh>
    <rPh sb="9" eb="12">
      <t>ショウヒリョウ</t>
    </rPh>
    <phoneticPr fontId="8"/>
  </si>
  <si>
    <t>－</t>
    <phoneticPr fontId="17"/>
  </si>
  <si>
    <t>算定方法：令和２年度の「建設機械等損料表（北海道補正版）」から算出。</t>
    <rPh sb="0" eb="2">
      <t>サンテイ</t>
    </rPh>
    <rPh sb="2" eb="4">
      <t>ホウホウ</t>
    </rPh>
    <rPh sb="5" eb="7">
      <t>レイワ</t>
    </rPh>
    <rPh sb="8" eb="10">
      <t>ネンド</t>
    </rPh>
    <rPh sb="12" eb="14">
      <t>ケンセツ</t>
    </rPh>
    <rPh sb="14" eb="16">
      <t>キカイ</t>
    </rPh>
    <rPh sb="16" eb="17">
      <t>ナド</t>
    </rPh>
    <rPh sb="17" eb="19">
      <t>ソンリョウ</t>
    </rPh>
    <rPh sb="19" eb="20">
      <t>ヒョウ</t>
    </rPh>
    <rPh sb="21" eb="24">
      <t>ホッカイドウ</t>
    </rPh>
    <rPh sb="24" eb="26">
      <t>ホセイ</t>
    </rPh>
    <rPh sb="26" eb="27">
      <t>バン</t>
    </rPh>
    <rPh sb="31" eb="33">
      <t>サンシュツ</t>
    </rPh>
    <phoneticPr fontId="17"/>
  </si>
  <si>
    <t>1日あたり
燃料消費量</t>
    <rPh sb="1" eb="2">
      <t>ニチ</t>
    </rPh>
    <rPh sb="6" eb="8">
      <t>ネンリョウ</t>
    </rPh>
    <rPh sb="8" eb="11">
      <t>ショウヒリョウ</t>
    </rPh>
    <phoneticPr fontId="8"/>
  </si>
  <si>
    <t>（L/日）</t>
    <rPh sb="3" eb="4">
      <t>ニチ</t>
    </rPh>
    <phoneticPr fontId="8"/>
  </si>
  <si>
    <t>(R1)1日あたり
燃料消費量</t>
    <rPh sb="5" eb="6">
      <t>ニチ</t>
    </rPh>
    <rPh sb="10" eb="12">
      <t>ネンリョウ</t>
    </rPh>
    <phoneticPr fontId="8"/>
  </si>
  <si>
    <t>バックホウ</t>
    <phoneticPr fontId="17"/>
  </si>
  <si>
    <t>ブルドーザ</t>
    <phoneticPr fontId="17"/>
  </si>
  <si>
    <t>ホイールローダ</t>
    <phoneticPr fontId="17"/>
  </si>
  <si>
    <t>ICT施工対応型　0.8m3</t>
    <rPh sb="3" eb="5">
      <t>セコウ</t>
    </rPh>
    <rPh sb="5" eb="7">
      <t>タイオウ</t>
    </rPh>
    <rPh sb="7" eb="8">
      <t>カタ</t>
    </rPh>
    <phoneticPr fontId="17"/>
  </si>
  <si>
    <t>7ﾄﾝ</t>
    <phoneticPr fontId="17"/>
  </si>
  <si>
    <t>16ﾄﾝ</t>
    <phoneticPr fontId="17"/>
  </si>
  <si>
    <t>湿地 ICT施工対応型 7ﾄﾝ</t>
    <rPh sb="0" eb="2">
      <t>シッチ</t>
    </rPh>
    <rPh sb="6" eb="8">
      <t>セコウ</t>
    </rPh>
    <rPh sb="8" eb="10">
      <t>タイオウ</t>
    </rPh>
    <rPh sb="10" eb="11">
      <t>カタ</t>
    </rPh>
    <phoneticPr fontId="17"/>
  </si>
  <si>
    <t>湿地 ICT施工対応型 16ﾄﾝ</t>
    <rPh sb="0" eb="2">
      <t>シッチ</t>
    </rPh>
    <rPh sb="6" eb="8">
      <t>セコウ</t>
    </rPh>
    <rPh sb="8" eb="10">
      <t>タイオウ</t>
    </rPh>
    <rPh sb="10" eb="11">
      <t>カタ</t>
    </rPh>
    <phoneticPr fontId="17"/>
  </si>
  <si>
    <t>算定方法：従来建機の燃料消費量と「燃費基準」に関する検討取りまとめ（日本建設機械施工協会）」の改善率から算出。</t>
    <rPh sb="0" eb="2">
      <t>サンテイ</t>
    </rPh>
    <rPh sb="2" eb="4">
      <t>ホウホウ</t>
    </rPh>
    <rPh sb="5" eb="7">
      <t>ジュウライ</t>
    </rPh>
    <rPh sb="7" eb="9">
      <t>ケンキ</t>
    </rPh>
    <rPh sb="10" eb="12">
      <t>ネンリョウ</t>
    </rPh>
    <rPh sb="12" eb="15">
      <t>ショウヒリョウ</t>
    </rPh>
    <rPh sb="34" eb="36">
      <t>ニホン</t>
    </rPh>
    <rPh sb="36" eb="40">
      <t>ケンセツキカイ</t>
    </rPh>
    <rPh sb="40" eb="42">
      <t>セコウ</t>
    </rPh>
    <rPh sb="42" eb="44">
      <t>キョウカイ</t>
    </rPh>
    <rPh sb="47" eb="49">
      <t>カイゼン</t>
    </rPh>
    <rPh sb="49" eb="50">
      <t>リツ</t>
    </rPh>
    <rPh sb="52" eb="54">
      <t>サンシュツ</t>
    </rPh>
    <phoneticPr fontId="17"/>
  </si>
  <si>
    <t>②燃費基準達成建設機械（省エネ機構による改善率）</t>
    <rPh sb="12" eb="13">
      <t>ショウ</t>
    </rPh>
    <rPh sb="15" eb="17">
      <t>キコウ</t>
    </rPh>
    <rPh sb="20" eb="22">
      <t>カイゼン</t>
    </rPh>
    <rPh sb="22" eb="23">
      <t>リツ</t>
    </rPh>
    <phoneticPr fontId="17"/>
  </si>
  <si>
    <t>③ＩＣＴ施工対応型建設機械</t>
    <rPh sb="4" eb="6">
      <t>セコウ</t>
    </rPh>
    <rPh sb="6" eb="8">
      <t>タイオウ</t>
    </rPh>
    <rPh sb="8" eb="9">
      <t>ガタ</t>
    </rPh>
    <rPh sb="9" eb="11">
      <t>ケンセツ</t>
    </rPh>
    <rPh sb="11" eb="13">
      <t>キカイ</t>
    </rPh>
    <phoneticPr fontId="17"/>
  </si>
  <si>
    <t>←　不使用（従来型よりも機関出力が大きく、計算上では燃料消費量が増加してしまうため。）</t>
    <rPh sb="2" eb="3">
      <t>フ</t>
    </rPh>
    <rPh sb="3" eb="5">
      <t>シヨウ</t>
    </rPh>
    <rPh sb="6" eb="8">
      <t>ジュウライ</t>
    </rPh>
    <rPh sb="8" eb="9">
      <t>カタ</t>
    </rPh>
    <rPh sb="12" eb="14">
      <t>キカン</t>
    </rPh>
    <rPh sb="14" eb="16">
      <t>シュツリョク</t>
    </rPh>
    <rPh sb="17" eb="18">
      <t>オオ</t>
    </rPh>
    <rPh sb="21" eb="24">
      <t>ケイサンジョウ</t>
    </rPh>
    <rPh sb="26" eb="28">
      <t>ネンリョウ</t>
    </rPh>
    <rPh sb="28" eb="31">
      <t>ショウヒリョウ</t>
    </rPh>
    <rPh sb="32" eb="34">
      <t>ゾウカ</t>
    </rPh>
    <phoneticPr fontId="17"/>
  </si>
  <si>
    <t>発電機</t>
    <phoneticPr fontId="17"/>
  </si>
  <si>
    <t>算定方法：過去の実績資料（別紙）から算出。</t>
    <rPh sb="0" eb="2">
      <t>サンテイ</t>
    </rPh>
    <rPh sb="2" eb="4">
      <t>ホウホウ</t>
    </rPh>
    <rPh sb="5" eb="7">
      <t>カコ</t>
    </rPh>
    <rPh sb="8" eb="10">
      <t>ジッセキ</t>
    </rPh>
    <rPh sb="10" eb="12">
      <t>シリョウ</t>
    </rPh>
    <rPh sb="13" eb="15">
      <t>ベッシ</t>
    </rPh>
    <rPh sb="18" eb="20">
      <t>サンシュツ</t>
    </rPh>
    <phoneticPr fontId="17"/>
  </si>
  <si>
    <r>
      <t>　①仮に発電機を採用していた場合の発電機の</t>
    </r>
    <r>
      <rPr>
        <b/>
        <u/>
        <sz val="11"/>
        <rFont val="ＭＳ Ｐゴシック"/>
        <family val="3"/>
        <charset val="128"/>
      </rPr>
      <t>設置台数（1日あたり）</t>
    </r>
    <rPh sb="2" eb="3">
      <t>カリ</t>
    </rPh>
    <rPh sb="4" eb="7">
      <t>ハツデンキ</t>
    </rPh>
    <rPh sb="8" eb="10">
      <t>サイヨウ</t>
    </rPh>
    <rPh sb="14" eb="16">
      <t>バアイ</t>
    </rPh>
    <rPh sb="17" eb="20">
      <t>ハツデンキ</t>
    </rPh>
    <rPh sb="21" eb="23">
      <t>セッチ</t>
    </rPh>
    <rPh sb="23" eb="25">
      <t>ダイスウ</t>
    </rPh>
    <rPh sb="27" eb="28">
      <t>ニチ</t>
    </rPh>
    <phoneticPr fontId="2"/>
  </si>
  <si>
    <r>
      <t>　②仮に発電機を採用していた場合の</t>
    </r>
    <r>
      <rPr>
        <b/>
        <u/>
        <sz val="11"/>
        <rFont val="ＭＳ Ｐゴシック"/>
        <family val="3"/>
        <charset val="128"/>
      </rPr>
      <t>発電機の出力</t>
    </r>
    <rPh sb="2" eb="3">
      <t>カリ</t>
    </rPh>
    <rPh sb="4" eb="7">
      <t>ハツデンキ</t>
    </rPh>
    <rPh sb="8" eb="10">
      <t>サイヨウ</t>
    </rPh>
    <rPh sb="14" eb="16">
      <t>バアイ</t>
    </rPh>
    <rPh sb="17" eb="20">
      <t>ハツデンキ</t>
    </rPh>
    <rPh sb="21" eb="23">
      <t>シュツリョク</t>
    </rPh>
    <phoneticPr fontId="2"/>
  </si>
  <si>
    <t>日</t>
    <rPh sb="0" eb="1">
      <t>ニチ</t>
    </rPh>
    <phoneticPr fontId="2"/>
  </si>
  <si>
    <t>舗装工</t>
    <rPh sb="0" eb="3">
      <t>ホソウコウ</t>
    </rPh>
    <phoneticPr fontId="23"/>
  </si>
  <si>
    <t>地盤改良工</t>
    <rPh sb="0" eb="2">
      <t>ジバン</t>
    </rPh>
    <rPh sb="2" eb="4">
      <t>カイリョウ</t>
    </rPh>
    <rPh sb="4" eb="5">
      <t>コウ</t>
    </rPh>
    <phoneticPr fontId="23"/>
  </si>
  <si>
    <t>その他</t>
    <rPh sb="2" eb="3">
      <t>タ</t>
    </rPh>
    <phoneticPr fontId="23"/>
  </si>
  <si>
    <t>数量（調査期間内）</t>
    <rPh sb="0" eb="2">
      <t>スウリョウ</t>
    </rPh>
    <rPh sb="3" eb="5">
      <t>チョウサ</t>
    </rPh>
    <rPh sb="5" eb="7">
      <t>キカン</t>
    </rPh>
    <rPh sb="7" eb="8">
      <t>ナイ</t>
    </rPh>
    <phoneticPr fontId="2"/>
  </si>
  <si>
    <t>ＭＣ／ＭＧ</t>
    <phoneticPr fontId="2"/>
  </si>
  <si>
    <t>MC/MG</t>
    <phoneticPr fontId="23"/>
  </si>
  <si>
    <t>MC</t>
    <phoneticPr fontId="23"/>
  </si>
  <si>
    <t>MG</t>
    <phoneticPr fontId="23"/>
  </si>
  <si>
    <t>稼働日数
（調査期間）</t>
    <rPh sb="0" eb="2">
      <t>カドウ</t>
    </rPh>
    <rPh sb="2" eb="4">
      <t>ニッスウ</t>
    </rPh>
    <rPh sb="6" eb="8">
      <t>チョウサ</t>
    </rPh>
    <rPh sb="8" eb="10">
      <t>キカン</t>
    </rPh>
    <phoneticPr fontId="2"/>
  </si>
  <si>
    <t>m3</t>
  </si>
  <si>
    <t>－</t>
    <phoneticPr fontId="23"/>
  </si>
  <si>
    <t>数量</t>
    <rPh sb="0" eb="2">
      <t>スウリョウ</t>
    </rPh>
    <phoneticPr fontId="2"/>
  </si>
  <si>
    <t>本</t>
    <rPh sb="0" eb="1">
      <t>ホン</t>
    </rPh>
    <phoneticPr fontId="2"/>
  </si>
  <si>
    <t>　【取組事例①】</t>
    <rPh sb="2" eb="4">
      <t>トリクミ</t>
    </rPh>
    <rPh sb="4" eb="6">
      <t>ジレイ</t>
    </rPh>
    <phoneticPr fontId="2"/>
  </si>
  <si>
    <t>　【取組事例②】</t>
    <rPh sb="2" eb="4">
      <t>トリクミ</t>
    </rPh>
    <rPh sb="4" eb="6">
      <t>ジレイ</t>
    </rPh>
    <phoneticPr fontId="2"/>
  </si>
  <si>
    <t>※ＭＣ／ＭＧ欄には、ＭＣ（マシンコントロール）、ＭＧ（マシンガイダンス）の区分を選択してください。（以下、共通）</t>
    <rPh sb="6" eb="7">
      <t>ラン</t>
    </rPh>
    <rPh sb="37" eb="39">
      <t>クブン</t>
    </rPh>
    <rPh sb="40" eb="42">
      <t>センタク</t>
    </rPh>
    <rPh sb="50" eb="52">
      <t>イカ</t>
    </rPh>
    <rPh sb="53" eb="55">
      <t>キョウツウ</t>
    </rPh>
    <phoneticPr fontId="2"/>
  </si>
  <si>
    <t>⑶</t>
    <phoneticPr fontId="2"/>
  </si>
  <si>
    <t>全工事期間</t>
    <rPh sb="0" eb="1">
      <t>ゼン</t>
    </rPh>
    <rPh sb="1" eb="3">
      <t>コウジ</t>
    </rPh>
    <rPh sb="3" eb="5">
      <t>キカン</t>
    </rPh>
    <phoneticPr fontId="2"/>
  </si>
  <si>
    <t>⑸</t>
    <phoneticPr fontId="2"/>
  </si>
  <si>
    <t>　工事期間全体の使用量が不明な場合は、把握できる範囲で記入してください。</t>
    <rPh sb="1" eb="3">
      <t>コウジ</t>
    </rPh>
    <rPh sb="3" eb="5">
      <t>キカン</t>
    </rPh>
    <rPh sb="5" eb="7">
      <t>ゼンタイ</t>
    </rPh>
    <rPh sb="8" eb="10">
      <t>シヨウ</t>
    </rPh>
    <rPh sb="10" eb="11">
      <t>リョウ</t>
    </rPh>
    <rPh sb="12" eb="14">
      <t>フメイ</t>
    </rPh>
    <rPh sb="15" eb="17">
      <t>バアイ</t>
    </rPh>
    <rPh sb="19" eb="21">
      <t>ハアク</t>
    </rPh>
    <rPh sb="24" eb="26">
      <t>ハンイ</t>
    </rPh>
    <rPh sb="27" eb="29">
      <t>キニュウ</t>
    </rPh>
    <phoneticPr fontId="2"/>
  </si>
  <si>
    <t>④低燃費型発電機</t>
    <rPh sb="1" eb="5">
      <t>テイネンピガタ</t>
    </rPh>
    <rPh sb="5" eb="8">
      <t>ハツデンキ</t>
    </rPh>
    <phoneticPr fontId="17"/>
  </si>
  <si>
    <t>⑤乗用車（距離当たり燃費）</t>
    <rPh sb="1" eb="4">
      <t>ジョウヨウシャ</t>
    </rPh>
    <rPh sb="5" eb="7">
      <t>キョリ</t>
    </rPh>
    <rPh sb="7" eb="8">
      <t>ア</t>
    </rPh>
    <rPh sb="10" eb="12">
      <t>ネンピ</t>
    </rPh>
    <phoneticPr fontId="17"/>
  </si>
  <si>
    <t>⑥ＩＣＴ施工</t>
    <rPh sb="4" eb="6">
      <t>セコウ</t>
    </rPh>
    <phoneticPr fontId="17"/>
  </si>
  <si>
    <t>バックホウ浚渫船</t>
    <phoneticPr fontId="8"/>
  </si>
  <si>
    <t>ｸﾚｰﾝ機能付ﾊﾞｯｸﾎｳ
（安定処理）</t>
    <phoneticPr fontId="8"/>
  </si>
  <si>
    <t>中層混合処理機
ﾄﾞﾚﾝﾁｬ式</t>
    <rPh sb="0" eb="2">
      <t>チュウソウ</t>
    </rPh>
    <rPh sb="2" eb="4">
      <t>コンゴウ</t>
    </rPh>
    <rPh sb="4" eb="7">
      <t>ショリキ</t>
    </rPh>
    <phoneticPr fontId="8"/>
  </si>
  <si>
    <t>深層混合処理機
ｽﾗﾘｰ式</t>
    <phoneticPr fontId="17"/>
  </si>
  <si>
    <t>0.5m3未満</t>
    <rPh sb="5" eb="7">
      <t>ミマン</t>
    </rPh>
    <phoneticPr fontId="2"/>
  </si>
  <si>
    <t>0.5m3以上</t>
    <rPh sb="5" eb="7">
      <t>イジョウ</t>
    </rPh>
    <phoneticPr fontId="2"/>
  </si>
  <si>
    <t>20t級ﾊﾞｯｸﾎｳ</t>
    <rPh sb="3" eb="4">
      <t>キュウ</t>
    </rPh>
    <phoneticPr fontId="8"/>
  </si>
  <si>
    <t>30t級ﾊﾞｯｸﾎｳ</t>
    <rPh sb="3" eb="4">
      <t>キュウ</t>
    </rPh>
    <phoneticPr fontId="8"/>
  </si>
  <si>
    <t>40t級ﾊﾞｯｸﾎｳ</t>
    <rPh sb="3" eb="4">
      <t>キュウ</t>
    </rPh>
    <phoneticPr fontId="8"/>
  </si>
  <si>
    <t>D 1.0m3</t>
    <phoneticPr fontId="10"/>
  </si>
  <si>
    <t>D　1.0m3</t>
    <phoneticPr fontId="2"/>
  </si>
  <si>
    <t>D　2.0m3</t>
    <phoneticPr fontId="2"/>
  </si>
  <si>
    <t>D　3.0m3</t>
    <phoneticPr fontId="2"/>
  </si>
  <si>
    <t>D　3.0m3</t>
    <phoneticPr fontId="2"/>
  </si>
  <si>
    <t>D 2.0m3</t>
    <phoneticPr fontId="10"/>
  </si>
  <si>
    <t>D 3.0m3</t>
    <phoneticPr fontId="10"/>
  </si>
  <si>
    <t>0.45m3</t>
    <phoneticPr fontId="8"/>
  </si>
  <si>
    <t>0.8m3</t>
    <phoneticPr fontId="8"/>
  </si>
  <si>
    <t>20t</t>
    <phoneticPr fontId="8"/>
  </si>
  <si>
    <t>30t</t>
    <phoneticPr fontId="8"/>
  </si>
  <si>
    <t>40t</t>
    <phoneticPr fontId="8"/>
  </si>
  <si>
    <t>45kW</t>
    <phoneticPr fontId="17"/>
  </si>
  <si>
    <t>90～110kW</t>
    <phoneticPr fontId="17"/>
  </si>
  <si>
    <t>単軸式 50KW未満 10m</t>
    <phoneticPr fontId="17"/>
  </si>
  <si>
    <t>単軸式 50KW以上 30m</t>
    <rPh sb="8" eb="10">
      <t>イジョウ</t>
    </rPh>
    <phoneticPr fontId="17"/>
  </si>
  <si>
    <t>二軸式　75KW未満×2 10m</t>
    <phoneticPr fontId="17"/>
  </si>
  <si>
    <t>二軸式　75KW以上×2 30m</t>
    <rPh sb="8" eb="10">
      <t>イジョウ</t>
    </rPh>
    <phoneticPr fontId="17"/>
  </si>
  <si>
    <t>75～90kWx2</t>
    <phoneticPr fontId="17"/>
  </si>
  <si>
    <t>実施の
有無</t>
    <rPh sb="0" eb="2">
      <t>ジッシ</t>
    </rPh>
    <rPh sb="4" eb="6">
      <t>ウム</t>
    </rPh>
    <phoneticPr fontId="2"/>
  </si>
  <si>
    <t>　【　集計対象　　：</t>
    <rPh sb="3" eb="5">
      <t>シュウケイ</t>
    </rPh>
    <rPh sb="5" eb="7">
      <t>タイショウ</t>
    </rPh>
    <phoneticPr fontId="2"/>
  </si>
  <si>
    <r>
      <t>　　施工数量（概数）等</t>
    </r>
    <r>
      <rPr>
        <sz val="12"/>
        <rFont val="ＭＳ Ｐゴシック"/>
        <family val="3"/>
        <charset val="128"/>
      </rPr>
      <t>を記入して下さい。</t>
    </r>
    <rPh sb="2" eb="4">
      <t>セコウ</t>
    </rPh>
    <rPh sb="4" eb="6">
      <t>スウリョウ</t>
    </rPh>
    <rPh sb="7" eb="9">
      <t>ガイスウ</t>
    </rPh>
    <rPh sb="10" eb="11">
      <t>トウ</t>
    </rPh>
    <rPh sb="12" eb="14">
      <t>キニュウ</t>
    </rPh>
    <rPh sb="16" eb="17">
      <t>クダ</t>
    </rPh>
    <phoneticPr fontId="1"/>
  </si>
  <si>
    <r>
      <t>●ＡＳＰ採用</t>
    </r>
    <r>
      <rPr>
        <sz val="12"/>
        <color indexed="8"/>
        <rFont val="ＭＳ Ｐゴシック"/>
        <family val="3"/>
        <charset val="128"/>
      </rPr>
      <t>工事の場合は、以下の内容を記入してください。</t>
    </r>
    <rPh sb="4" eb="6">
      <t>サイヨウ</t>
    </rPh>
    <rPh sb="6" eb="8">
      <t>コウジ</t>
    </rPh>
    <rPh sb="9" eb="11">
      <t>バアイ</t>
    </rPh>
    <rPh sb="13" eb="15">
      <t>イカ</t>
    </rPh>
    <rPh sb="16" eb="18">
      <t>ナイヨウ</t>
    </rPh>
    <rPh sb="19" eb="21">
      <t>キニュウ</t>
    </rPh>
    <phoneticPr fontId="2"/>
  </si>
  <si>
    <r>
      <t>●</t>
    </r>
    <r>
      <rPr>
        <sz val="12"/>
        <rFont val="ＭＳ Ｐゴシック"/>
        <family val="3"/>
        <charset val="128"/>
      </rPr>
      <t>上記以外に</t>
    </r>
    <r>
      <rPr>
        <b/>
        <u/>
        <sz val="12"/>
        <rFont val="ＭＳ Ｐゴシック"/>
        <family val="3"/>
        <charset val="128"/>
      </rPr>
      <t>ＩＣＴ施工</t>
    </r>
    <r>
      <rPr>
        <sz val="12"/>
        <rFont val="ＭＳ Ｐゴシック"/>
        <family val="3"/>
        <charset val="128"/>
      </rPr>
      <t>を実施した場合は、以下の内容について記入して下さい。</t>
    </r>
    <rPh sb="1" eb="3">
      <t>ジョウキ</t>
    </rPh>
    <rPh sb="3" eb="5">
      <t>イガイ</t>
    </rPh>
    <rPh sb="9" eb="11">
      <t>セコウ</t>
    </rPh>
    <rPh sb="12" eb="14">
      <t>ジッシ</t>
    </rPh>
    <rPh sb="16" eb="18">
      <t>バアイ</t>
    </rPh>
    <rPh sb="20" eb="22">
      <t>イカ</t>
    </rPh>
    <rPh sb="23" eb="25">
      <t>ナイヨウ</t>
    </rPh>
    <rPh sb="29" eb="31">
      <t>キニュウ</t>
    </rPh>
    <rPh sb="33" eb="34">
      <t>クダ</t>
    </rPh>
    <phoneticPr fontId="1"/>
  </si>
  <si>
    <r>
      <t>●遠隔臨場実施</t>
    </r>
    <r>
      <rPr>
        <sz val="12"/>
        <color indexed="8"/>
        <rFont val="ＭＳ Ｐゴシック"/>
        <family val="3"/>
        <charset val="128"/>
      </rPr>
      <t>工事の場合は、以下の内容を記入してください。</t>
    </r>
    <rPh sb="1" eb="3">
      <t>エンカク</t>
    </rPh>
    <rPh sb="3" eb="5">
      <t>リンジョウ</t>
    </rPh>
    <rPh sb="5" eb="7">
      <t>ジッシ</t>
    </rPh>
    <rPh sb="7" eb="9">
      <t>コウジ</t>
    </rPh>
    <rPh sb="10" eb="12">
      <t>バアイ</t>
    </rPh>
    <rPh sb="14" eb="16">
      <t>イカ</t>
    </rPh>
    <rPh sb="17" eb="19">
      <t>ナイヨウ</t>
    </rPh>
    <rPh sb="20" eb="22">
      <t>キニュウ</t>
    </rPh>
    <phoneticPr fontId="2"/>
  </si>
  <si>
    <t>従来型</t>
    <rPh sb="0" eb="2">
      <t>ジュウライ</t>
    </rPh>
    <rPh sb="2" eb="3">
      <t>カタ</t>
    </rPh>
    <phoneticPr fontId="16"/>
  </si>
  <si>
    <t>燃費基準達成、低燃費型</t>
    <rPh sb="0" eb="2">
      <t>ネンピ</t>
    </rPh>
    <rPh sb="2" eb="4">
      <t>キジュン</t>
    </rPh>
    <rPh sb="4" eb="6">
      <t>タッセイ</t>
    </rPh>
    <rPh sb="7" eb="10">
      <t>テイネンピ</t>
    </rPh>
    <rPh sb="10" eb="11">
      <t>カタ</t>
    </rPh>
    <phoneticPr fontId="16"/>
  </si>
  <si>
    <t>取組事例①　採用工法</t>
    <rPh sb="0" eb="2">
      <t>トリクミ</t>
    </rPh>
    <rPh sb="2" eb="4">
      <t>ジレイ</t>
    </rPh>
    <rPh sb="6" eb="8">
      <t>サイヨウ</t>
    </rPh>
    <rPh sb="8" eb="10">
      <t>コウホウ</t>
    </rPh>
    <phoneticPr fontId="16"/>
  </si>
  <si>
    <t>取組事例②　採用工法</t>
    <rPh sb="0" eb="2">
      <t>トリクミ</t>
    </rPh>
    <rPh sb="2" eb="4">
      <t>ジレイ</t>
    </rPh>
    <rPh sb="6" eb="8">
      <t>サイヨウ</t>
    </rPh>
    <rPh sb="8" eb="10">
      <t>コウホウ</t>
    </rPh>
    <phoneticPr fontId="16"/>
  </si>
  <si>
    <t>ＩＣＴ施工</t>
    <rPh sb="3" eb="5">
      <t>セコウ</t>
    </rPh>
    <phoneticPr fontId="16"/>
  </si>
  <si>
    <t>土工</t>
    <rPh sb="0" eb="2">
      <t>ドコウ</t>
    </rPh>
    <phoneticPr fontId="16"/>
  </si>
  <si>
    <t>バックホウ（法面整形）</t>
    <rPh sb="6" eb="8">
      <t>ノリメン</t>
    </rPh>
    <rPh sb="8" eb="10">
      <t>セイケイ</t>
    </rPh>
    <phoneticPr fontId="16"/>
  </si>
  <si>
    <t>ブルドーザ（路体、築堤盛土）</t>
    <rPh sb="6" eb="7">
      <t>ロ</t>
    </rPh>
    <rPh sb="7" eb="8">
      <t>カラダ</t>
    </rPh>
    <rPh sb="9" eb="11">
      <t>チクテイ</t>
    </rPh>
    <rPh sb="11" eb="12">
      <t>モ</t>
    </rPh>
    <rPh sb="12" eb="13">
      <t>ツチ</t>
    </rPh>
    <phoneticPr fontId="16"/>
  </si>
  <si>
    <t>ブルドーザ（路床盛土）</t>
    <rPh sb="6" eb="8">
      <t>ロショウ</t>
    </rPh>
    <rPh sb="8" eb="9">
      <t>モ</t>
    </rPh>
    <rPh sb="9" eb="10">
      <t>ツチ</t>
    </rPh>
    <phoneticPr fontId="16"/>
  </si>
  <si>
    <t>バックホウ
（掘削、床堀等）</t>
    <rPh sb="7" eb="9">
      <t>クッサク</t>
    </rPh>
    <rPh sb="10" eb="11">
      <t>ユカ</t>
    </rPh>
    <rPh sb="11" eb="12">
      <t>ホリ</t>
    </rPh>
    <rPh sb="12" eb="13">
      <t>トウ</t>
    </rPh>
    <phoneticPr fontId="2"/>
  </si>
  <si>
    <t>②ＩＣＴ　舗装工</t>
    <rPh sb="5" eb="7">
      <t>ホソウ</t>
    </rPh>
    <rPh sb="7" eb="8">
      <t>コウ</t>
    </rPh>
    <phoneticPr fontId="2"/>
  </si>
  <si>
    <t>③ＩＣＴ　浚渫工</t>
    <rPh sb="5" eb="7">
      <t>シュンセツ</t>
    </rPh>
    <rPh sb="7" eb="8">
      <t>コウ</t>
    </rPh>
    <phoneticPr fontId="2"/>
  </si>
  <si>
    <t>④ＩＣＴ　地盤改良工</t>
    <rPh sb="5" eb="7">
      <t>ジバン</t>
    </rPh>
    <rPh sb="7" eb="9">
      <t>カイリョウ</t>
    </rPh>
    <rPh sb="9" eb="10">
      <t>コウ</t>
    </rPh>
    <phoneticPr fontId="2"/>
  </si>
  <si>
    <t>バックホウ（掘削、床付等）</t>
    <rPh sb="6" eb="8">
      <t>クッサク</t>
    </rPh>
    <rPh sb="9" eb="10">
      <t>ユカ</t>
    </rPh>
    <rPh sb="10" eb="11">
      <t>ヅ</t>
    </rPh>
    <rPh sb="11" eb="12">
      <t>トウ</t>
    </rPh>
    <phoneticPr fontId="16"/>
  </si>
  <si>
    <t>舗装工</t>
    <rPh sb="0" eb="2">
      <t>ホソウ</t>
    </rPh>
    <rPh sb="2" eb="3">
      <t>コウ</t>
    </rPh>
    <phoneticPr fontId="16"/>
  </si>
  <si>
    <t>モータグレーダ（不陸整正）</t>
    <rPh sb="8" eb="10">
      <t>フリク</t>
    </rPh>
    <rPh sb="10" eb="12">
      <t>セイセイ</t>
    </rPh>
    <phoneticPr fontId="16"/>
  </si>
  <si>
    <t>モータグレーダ（下層路盤）</t>
    <rPh sb="8" eb="10">
      <t>カソウ</t>
    </rPh>
    <rPh sb="10" eb="12">
      <t>ロバン</t>
    </rPh>
    <phoneticPr fontId="16"/>
  </si>
  <si>
    <t>モータグレーダ（上層路盤）</t>
    <rPh sb="8" eb="10">
      <t>ジョウソウ</t>
    </rPh>
    <rPh sb="10" eb="12">
      <t>ロバン</t>
    </rPh>
    <phoneticPr fontId="16"/>
  </si>
  <si>
    <t>浚渫工</t>
    <rPh sb="0" eb="2">
      <t>シュンセツ</t>
    </rPh>
    <rPh sb="2" eb="3">
      <t>コウ</t>
    </rPh>
    <phoneticPr fontId="16"/>
  </si>
  <si>
    <t>バックホウ浚渫船</t>
    <rPh sb="5" eb="7">
      <t>シュンセツ</t>
    </rPh>
    <rPh sb="7" eb="8">
      <t>フネ</t>
    </rPh>
    <phoneticPr fontId="16"/>
  </si>
  <si>
    <t>Ｄ　1.0m3</t>
    <phoneticPr fontId="16"/>
  </si>
  <si>
    <t>Ｄ　2.0m3</t>
    <phoneticPr fontId="16"/>
  </si>
  <si>
    <t>Ｄ　3.0m3</t>
    <phoneticPr fontId="16"/>
  </si>
  <si>
    <t>地盤改良工</t>
    <rPh sb="0" eb="2">
      <t>ジバン</t>
    </rPh>
    <rPh sb="2" eb="4">
      <t>カイリョウ</t>
    </rPh>
    <rPh sb="4" eb="5">
      <t>コウ</t>
    </rPh>
    <phoneticPr fontId="16"/>
  </si>
  <si>
    <t>ｸﾚｰﾝ機能付ﾊﾞｯｸﾎｳ（安定処理）</t>
    <rPh sb="4" eb="6">
      <t>キノウ</t>
    </rPh>
    <rPh sb="6" eb="7">
      <t>ツ</t>
    </rPh>
    <rPh sb="14" eb="16">
      <t>アンテイ</t>
    </rPh>
    <rPh sb="16" eb="18">
      <t>ショリ</t>
    </rPh>
    <phoneticPr fontId="16"/>
  </si>
  <si>
    <t>中層混合処理機（ﾄﾞﾚﾝﾁｬ式）</t>
    <rPh sb="0" eb="2">
      <t>チュウソウ</t>
    </rPh>
    <rPh sb="2" eb="4">
      <t>コンゴウ</t>
    </rPh>
    <rPh sb="4" eb="6">
      <t>ショリ</t>
    </rPh>
    <rPh sb="6" eb="7">
      <t>キ</t>
    </rPh>
    <rPh sb="14" eb="15">
      <t>シキ</t>
    </rPh>
    <phoneticPr fontId="16"/>
  </si>
  <si>
    <t>深層混合処理機（ｽﾗﾘｰ式）</t>
    <rPh sb="0" eb="2">
      <t>シンソウ</t>
    </rPh>
    <rPh sb="2" eb="4">
      <t>コンゴウ</t>
    </rPh>
    <rPh sb="4" eb="6">
      <t>ショリ</t>
    </rPh>
    <rPh sb="6" eb="7">
      <t>キ</t>
    </rPh>
    <rPh sb="12" eb="13">
      <t>シキ</t>
    </rPh>
    <phoneticPr fontId="16"/>
  </si>
  <si>
    <t>その他の建設機械</t>
    <rPh sb="2" eb="3">
      <t>タ</t>
    </rPh>
    <rPh sb="4" eb="6">
      <t>ケンセツ</t>
    </rPh>
    <rPh sb="6" eb="8">
      <t>キカイ</t>
    </rPh>
    <phoneticPr fontId="16"/>
  </si>
  <si>
    <t>その他のＩＣＴ施工</t>
    <rPh sb="2" eb="3">
      <t>タ</t>
    </rPh>
    <rPh sb="7" eb="9">
      <t>セコウ</t>
    </rPh>
    <phoneticPr fontId="16"/>
  </si>
  <si>
    <t>これまでの取組実績</t>
    <rPh sb="5" eb="7">
      <t>トリクミ</t>
    </rPh>
    <rPh sb="7" eb="9">
      <t>ジッセキ</t>
    </rPh>
    <phoneticPr fontId="16"/>
  </si>
  <si>
    <t>稼動台数(日)</t>
    <rPh sb="5" eb="6">
      <t>ニチ</t>
    </rPh>
    <phoneticPr fontId="16"/>
  </si>
  <si>
    <t>稼働時間</t>
    <rPh sb="0" eb="2">
      <t>カドウ</t>
    </rPh>
    <rPh sb="2" eb="4">
      <t>ジカン</t>
    </rPh>
    <phoneticPr fontId="16"/>
  </si>
  <si>
    <t>－</t>
    <phoneticPr fontId="16"/>
  </si>
  <si>
    <t>燃料種別</t>
    <rPh sb="0" eb="2">
      <t>ネンリョウ</t>
    </rPh>
    <rPh sb="2" eb="4">
      <t>シュベツ</t>
    </rPh>
    <phoneticPr fontId="16"/>
  </si>
  <si>
    <t>消費燃料（h）</t>
    <rPh sb="0" eb="2">
      <t>ショウヒ</t>
    </rPh>
    <rPh sb="2" eb="4">
      <t>ネンリョウ</t>
    </rPh>
    <phoneticPr fontId="16"/>
  </si>
  <si>
    <t>K</t>
    <phoneticPr fontId="16"/>
  </si>
  <si>
    <t>その他（電力）</t>
    <rPh sb="4" eb="6">
      <t>デンリョク</t>
    </rPh>
    <phoneticPr fontId="16"/>
  </si>
  <si>
    <t>その他（灯油）</t>
    <rPh sb="4" eb="6">
      <t>トウユ</t>
    </rPh>
    <phoneticPr fontId="16"/>
  </si>
  <si>
    <t>その他（重油）</t>
    <rPh sb="4" eb="6">
      <t>ジュウユ</t>
    </rPh>
    <phoneticPr fontId="16"/>
  </si>
  <si>
    <t>その他（軽油）</t>
    <rPh sb="4" eb="6">
      <t>ケイユ</t>
    </rPh>
    <phoneticPr fontId="16"/>
  </si>
  <si>
    <t>その他（ガソリン）</t>
    <phoneticPr fontId="16"/>
  </si>
  <si>
    <t>その他（ＬＰガス）</t>
    <phoneticPr fontId="16"/>
  </si>
  <si>
    <t>Ｋ</t>
    <phoneticPr fontId="16"/>
  </si>
  <si>
    <t>建設機械</t>
    <rPh sb="0" eb="2">
      <t>ケンセツ</t>
    </rPh>
    <rPh sb="2" eb="4">
      <t>キカイ</t>
    </rPh>
    <phoneticPr fontId="16"/>
  </si>
  <si>
    <t>商用電源の受電設備</t>
    <rPh sb="0" eb="2">
      <t>ショウヨウ</t>
    </rPh>
    <rPh sb="2" eb="4">
      <t>デンゲン</t>
    </rPh>
    <rPh sb="5" eb="7">
      <t>ジュデン</t>
    </rPh>
    <rPh sb="7" eb="9">
      <t>セツビ</t>
    </rPh>
    <phoneticPr fontId="16"/>
  </si>
  <si>
    <t>発電機</t>
    <rPh sb="0" eb="3">
      <t>ハツデンキ</t>
    </rPh>
    <phoneticPr fontId="16"/>
  </si>
  <si>
    <r>
      <t>　③仮に発電機を採用していた場合の発電機の</t>
    </r>
    <r>
      <rPr>
        <b/>
        <u/>
        <sz val="11"/>
        <rFont val="ＭＳ Ｐゴシック"/>
        <family val="3"/>
        <charset val="128"/>
      </rPr>
      <t>稼働時間（1日あたり）</t>
    </r>
    <rPh sb="2" eb="3">
      <t>カリ</t>
    </rPh>
    <rPh sb="4" eb="7">
      <t>ハツデンキ</t>
    </rPh>
    <rPh sb="8" eb="10">
      <t>サイヨウ</t>
    </rPh>
    <rPh sb="14" eb="16">
      <t>バアイ</t>
    </rPh>
    <rPh sb="17" eb="20">
      <t>ハツデンキ</t>
    </rPh>
    <rPh sb="21" eb="23">
      <t>カドウ</t>
    </rPh>
    <rPh sb="23" eb="25">
      <t>ジカン</t>
    </rPh>
    <rPh sb="27" eb="28">
      <t>ニチ</t>
    </rPh>
    <phoneticPr fontId="2"/>
  </si>
  <si>
    <t>50kVA未満</t>
    <phoneticPr fontId="2"/>
  </si>
  <si>
    <t>50～149kVA</t>
    <phoneticPr fontId="23"/>
  </si>
  <si>
    <t>150kVA以上</t>
    <phoneticPr fontId="23"/>
  </si>
  <si>
    <t>発電機出力</t>
    <rPh sb="0" eb="3">
      <t>ハツデンキ</t>
    </rPh>
    <rPh sb="3" eb="5">
      <t>シュツリョク</t>
    </rPh>
    <phoneticPr fontId="23"/>
  </si>
  <si>
    <t>従来/50～149kVA</t>
    <phoneticPr fontId="16"/>
  </si>
  <si>
    <t>従来/150kVA以上</t>
    <phoneticPr fontId="16"/>
  </si>
  <si>
    <t>発電機</t>
    <rPh sb="0" eb="3">
      <t>ハツデンキ</t>
    </rPh>
    <phoneticPr fontId="2"/>
  </si>
  <si>
    <t>受電設備</t>
    <rPh sb="0" eb="2">
      <t>ジュデン</t>
    </rPh>
    <rPh sb="2" eb="4">
      <t>セツビ</t>
    </rPh>
    <phoneticPr fontId="2"/>
  </si>
  <si>
    <t>－</t>
    <phoneticPr fontId="16"/>
  </si>
  <si>
    <t>電力使用量</t>
    <rPh sb="0" eb="2">
      <t>デンリョク</t>
    </rPh>
    <rPh sb="2" eb="5">
      <t>シヨウリョウ</t>
    </rPh>
    <phoneticPr fontId="16"/>
  </si>
  <si>
    <t>Ｄ</t>
    <phoneticPr fontId="16"/>
  </si>
  <si>
    <t>Ｋ</t>
    <phoneticPr fontId="16"/>
  </si>
  <si>
    <t>燃費（km／Ｌ）</t>
    <rPh sb="0" eb="2">
      <t>ネンピ</t>
    </rPh>
    <phoneticPr fontId="16"/>
  </si>
  <si>
    <t>燃費逆数（L/km）</t>
    <rPh sb="0" eb="2">
      <t>ネンピ</t>
    </rPh>
    <rPh sb="2" eb="4">
      <t>ギャクスウ</t>
    </rPh>
    <phoneticPr fontId="16"/>
  </si>
  <si>
    <t>燃料消費量（往復）</t>
    <rPh sb="0" eb="2">
      <t>ネンリョウ</t>
    </rPh>
    <rPh sb="2" eb="5">
      <t>ショウヒリョウ</t>
    </rPh>
    <rPh sb="6" eb="8">
      <t>オウフク</t>
    </rPh>
    <phoneticPr fontId="16"/>
  </si>
  <si>
    <t>従来工法</t>
    <rPh sb="0" eb="2">
      <t>ジュウライ</t>
    </rPh>
    <rPh sb="2" eb="4">
      <t>コウホウ</t>
    </rPh>
    <phoneticPr fontId="16"/>
  </si>
  <si>
    <t>採用工法</t>
    <rPh sb="0" eb="2">
      <t>サイヨウ</t>
    </rPh>
    <rPh sb="2" eb="4">
      <t>コウホウ</t>
    </rPh>
    <phoneticPr fontId="16"/>
  </si>
  <si>
    <t>ＡＳＰ</t>
    <phoneticPr fontId="16"/>
  </si>
  <si>
    <t>移動用車両</t>
    <rPh sb="0" eb="2">
      <t>イドウ</t>
    </rPh>
    <rPh sb="2" eb="3">
      <t>ヨウ</t>
    </rPh>
    <rPh sb="3" eb="5">
      <t>シャリョウ</t>
    </rPh>
    <phoneticPr fontId="16"/>
  </si>
  <si>
    <t>使用燃料（日）</t>
    <rPh sb="0" eb="2">
      <t>シヨウ</t>
    </rPh>
    <rPh sb="2" eb="4">
      <t>ネンリョウ</t>
    </rPh>
    <rPh sb="5" eb="6">
      <t>ニチ</t>
    </rPh>
    <phoneticPr fontId="16"/>
  </si>
  <si>
    <t>使用燃料（h）</t>
    <rPh sb="0" eb="2">
      <t>シヨウ</t>
    </rPh>
    <rPh sb="2" eb="4">
      <t>ネンリョウ</t>
    </rPh>
    <phoneticPr fontId="16"/>
  </si>
  <si>
    <r>
      <t>取組事例①　</t>
    </r>
    <r>
      <rPr>
        <sz val="9"/>
        <color indexed="10"/>
        <rFont val="ＭＳ Ｐゴシック"/>
        <family val="3"/>
        <charset val="128"/>
      </rPr>
      <t>従来工法</t>
    </r>
    <rPh sb="0" eb="2">
      <t>トリクミ</t>
    </rPh>
    <rPh sb="2" eb="4">
      <t>ジレイ</t>
    </rPh>
    <rPh sb="6" eb="8">
      <t>ジュウライ</t>
    </rPh>
    <rPh sb="8" eb="10">
      <t>コウホウ</t>
    </rPh>
    <phoneticPr fontId="16"/>
  </si>
  <si>
    <r>
      <t>取組事例②　</t>
    </r>
    <r>
      <rPr>
        <sz val="9"/>
        <color indexed="10"/>
        <rFont val="ＭＳ Ｐゴシック"/>
        <family val="3"/>
        <charset val="128"/>
      </rPr>
      <t>従来工法</t>
    </r>
    <rPh sb="0" eb="2">
      <t>トリクミ</t>
    </rPh>
    <rPh sb="2" eb="4">
      <t>ジレイ</t>
    </rPh>
    <rPh sb="6" eb="8">
      <t>ジュウライ</t>
    </rPh>
    <rPh sb="8" eb="10">
      <t>コウホウ</t>
    </rPh>
    <phoneticPr fontId="16"/>
  </si>
  <si>
    <t>低燃費型/50～149kVA</t>
    <phoneticPr fontId="16"/>
  </si>
  <si>
    <t>施工効率</t>
    <rPh sb="0" eb="2">
      <t>セコウ</t>
    </rPh>
    <rPh sb="2" eb="4">
      <t>コウリツ</t>
    </rPh>
    <phoneticPr fontId="16"/>
  </si>
  <si>
    <r>
      <t>取組事例①　</t>
    </r>
    <r>
      <rPr>
        <sz val="9"/>
        <color indexed="10"/>
        <rFont val="ＭＳ Ｐゴシック"/>
        <family val="3"/>
        <charset val="128"/>
      </rPr>
      <t>従来工法</t>
    </r>
    <rPh sb="0" eb="2">
      <t>トリクミ</t>
    </rPh>
    <rPh sb="2" eb="4">
      <t>ジレイ</t>
    </rPh>
    <rPh sb="6" eb="8">
      <t>ジュウライ</t>
    </rPh>
    <rPh sb="8" eb="10">
      <t>コウホウ</t>
    </rPh>
    <phoneticPr fontId="16"/>
  </si>
  <si>
    <r>
      <t>取組事例②　</t>
    </r>
    <r>
      <rPr>
        <sz val="9"/>
        <color indexed="10"/>
        <rFont val="ＭＳ Ｐゴシック"/>
        <family val="3"/>
        <charset val="128"/>
      </rPr>
      <t>従来工法</t>
    </r>
    <rPh sb="0" eb="2">
      <t>トリクミ</t>
    </rPh>
    <rPh sb="2" eb="4">
      <t>ジレイ</t>
    </rPh>
    <rPh sb="6" eb="8">
      <t>ジュウライ</t>
    </rPh>
    <rPh sb="8" eb="10">
      <t>コウホウ</t>
    </rPh>
    <phoneticPr fontId="16"/>
  </si>
  <si>
    <t>規格・仕様</t>
    <rPh sb="0" eb="2">
      <t>キカク</t>
    </rPh>
    <rPh sb="3" eb="5">
      <t>シヨウ</t>
    </rPh>
    <phoneticPr fontId="2"/>
  </si>
  <si>
    <t>H28-30</t>
    <phoneticPr fontId="18"/>
  </si>
  <si>
    <t>-</t>
    <phoneticPr fontId="18"/>
  </si>
  <si>
    <t>-</t>
    <phoneticPr fontId="18"/>
  </si>
  <si>
    <t>電動機械の利用（電動式バックホウを採用等）</t>
    <phoneticPr fontId="2"/>
  </si>
  <si>
    <t>作業機械をエンジン式から電動式に変更することにより、CO2排出量を削減する。</t>
    <phoneticPr fontId="2"/>
  </si>
  <si>
    <t>現場で使用する不整地運搬車を全旋回式のものに変更することにより、燃料消費量を低減し、CO2排出量を削減する。</t>
    <phoneticPr fontId="2"/>
  </si>
  <si>
    <t>全旋回式不整地運搬車の利用</t>
    <rPh sb="0" eb="1">
      <t>ゼン</t>
    </rPh>
    <rPh sb="1" eb="3">
      <t>センカイ</t>
    </rPh>
    <rPh sb="3" eb="4">
      <t>シキ</t>
    </rPh>
    <phoneticPr fontId="2"/>
  </si>
  <si>
    <t>-</t>
    <phoneticPr fontId="18"/>
  </si>
  <si>
    <t>-</t>
    <phoneticPr fontId="18"/>
  </si>
  <si>
    <t>-</t>
    <phoneticPr fontId="18"/>
  </si>
  <si>
    <t>-</t>
    <phoneticPr fontId="18"/>
  </si>
  <si>
    <t>全旋回式不整地運搬車の利用</t>
    <rPh sb="0" eb="1">
      <t>ゼン</t>
    </rPh>
    <rPh sb="1" eb="3">
      <t>センカイ</t>
    </rPh>
    <rPh sb="3" eb="4">
      <t>シキ</t>
    </rPh>
    <phoneticPr fontId="16"/>
  </si>
  <si>
    <t>電力の削減（ｲﾝﾊﾞｰﾀｰの使用）</t>
    <rPh sb="14" eb="16">
      <t>シヨウ</t>
    </rPh>
    <phoneticPr fontId="16"/>
  </si>
  <si>
    <t>その他の取組</t>
    <rPh sb="2" eb="3">
      <t>タ</t>
    </rPh>
    <rPh sb="4" eb="6">
      <t>トリクミ</t>
    </rPh>
    <phoneticPr fontId="16"/>
  </si>
  <si>
    <t>CO2削減量の集計</t>
    <rPh sb="3" eb="6">
      <t>サクゲンリョウ</t>
    </rPh>
    <rPh sb="7" eb="9">
      <t>シュウケイ</t>
    </rPh>
    <phoneticPr fontId="1"/>
  </si>
  <si>
    <t>ＩＣＴ施工による削減効果</t>
    <rPh sb="3" eb="5">
      <t>セコウ</t>
    </rPh>
    <rPh sb="8" eb="10">
      <t>サクゲン</t>
    </rPh>
    <rPh sb="10" eb="12">
      <t>コウカ</t>
    </rPh>
    <phoneticPr fontId="1"/>
  </si>
  <si>
    <t>その他の取組による削減効果</t>
    <rPh sb="2" eb="3">
      <t>タ</t>
    </rPh>
    <rPh sb="4" eb="6">
      <t>トリクミ</t>
    </rPh>
    <rPh sb="9" eb="11">
      <t>サクゲン</t>
    </rPh>
    <rPh sb="11" eb="13">
      <t>コウカ</t>
    </rPh>
    <phoneticPr fontId="1"/>
  </si>
  <si>
    <t>従来機械との比較</t>
    <rPh sb="0" eb="2">
      <t>ジュウライ</t>
    </rPh>
    <rPh sb="2" eb="4">
      <t>キカイ</t>
    </rPh>
    <rPh sb="6" eb="8">
      <t>ヒカク</t>
    </rPh>
    <phoneticPr fontId="16"/>
  </si>
  <si>
    <t>CO2排出係数</t>
    <rPh sb="3" eb="5">
      <t>ハイシュツ</t>
    </rPh>
    <rPh sb="5" eb="7">
      <t>ケイスウ</t>
    </rPh>
    <phoneticPr fontId="16"/>
  </si>
  <si>
    <t>D</t>
    <phoneticPr fontId="1"/>
  </si>
  <si>
    <t>T</t>
    <phoneticPr fontId="1"/>
  </si>
  <si>
    <t>J</t>
    <phoneticPr fontId="1"/>
  </si>
  <si>
    <t>K</t>
    <phoneticPr fontId="1"/>
  </si>
  <si>
    <t>CO2削減量(kg)</t>
    <rPh sb="3" eb="6">
      <t>サクゲンリョウ</t>
    </rPh>
    <phoneticPr fontId="16"/>
  </si>
  <si>
    <t>削減量（燃料）</t>
    <rPh sb="0" eb="3">
      <t>サクゲンリョウ</t>
    </rPh>
    <rPh sb="4" eb="6">
      <t>ネンリョウ</t>
    </rPh>
    <phoneticPr fontId="16"/>
  </si>
  <si>
    <t>kg-CO2</t>
    <phoneticPr fontId="16"/>
  </si>
  <si>
    <t>建設機械・工事車両の燃費性能等による削減効果</t>
    <rPh sb="0" eb="2">
      <t>ケンセツ</t>
    </rPh>
    <rPh sb="2" eb="4">
      <t>キカイ</t>
    </rPh>
    <rPh sb="5" eb="7">
      <t>コウジ</t>
    </rPh>
    <rPh sb="7" eb="9">
      <t>シャリョウ</t>
    </rPh>
    <rPh sb="10" eb="12">
      <t>ネンピ</t>
    </rPh>
    <rPh sb="12" eb="14">
      <t>セイノウ</t>
    </rPh>
    <rPh sb="14" eb="15">
      <t>トウ</t>
    </rPh>
    <rPh sb="18" eb="20">
      <t>サクゲン</t>
    </rPh>
    <rPh sb="20" eb="22">
      <t>コウカ</t>
    </rPh>
    <phoneticPr fontId="1"/>
  </si>
  <si>
    <t>CO2排出量(kg)</t>
    <rPh sb="3" eb="5">
      <t>ハイシュツ</t>
    </rPh>
    <rPh sb="5" eb="6">
      <t>リョウ</t>
    </rPh>
    <phoneticPr fontId="16"/>
  </si>
  <si>
    <t>従来と採用の差</t>
    <rPh sb="0" eb="2">
      <t>ジュウライ</t>
    </rPh>
    <rPh sb="3" eb="5">
      <t>サイヨウ</t>
    </rPh>
    <rPh sb="6" eb="7">
      <t>サ</t>
    </rPh>
    <phoneticPr fontId="16"/>
  </si>
  <si>
    <t>従来</t>
    <rPh sb="0" eb="2">
      <t>ジュウライ</t>
    </rPh>
    <phoneticPr fontId="16"/>
  </si>
  <si>
    <t>採用</t>
    <rPh sb="0" eb="2">
      <t>サイヨウ</t>
    </rPh>
    <phoneticPr fontId="16"/>
  </si>
  <si>
    <t>kg-CO2</t>
    <phoneticPr fontId="2"/>
  </si>
  <si>
    <t>合計</t>
    <rPh sb="0" eb="2">
      <t>ゴウケイ</t>
    </rPh>
    <phoneticPr fontId="2"/>
  </si>
  <si>
    <t>個別の取組によるＣＯ２削減効果</t>
    <rPh sb="0" eb="2">
      <t>コベツ</t>
    </rPh>
    <rPh sb="3" eb="5">
      <t>トリクミ</t>
    </rPh>
    <rPh sb="11" eb="13">
      <t>サクゲン</t>
    </rPh>
    <rPh sb="13" eb="15">
      <t>コウカ</t>
    </rPh>
    <phoneticPr fontId="1"/>
  </si>
  <si>
    <t>個別の取組によるＣＯ２削減量の算定</t>
    <rPh sb="0" eb="2">
      <t>コベツ</t>
    </rPh>
    <rPh sb="3" eb="5">
      <t>トリクミ</t>
    </rPh>
    <rPh sb="11" eb="13">
      <t>サクゲン</t>
    </rPh>
    <rPh sb="13" eb="14">
      <t>リョウ</t>
    </rPh>
    <rPh sb="15" eb="17">
      <t>サンテイ</t>
    </rPh>
    <phoneticPr fontId="1"/>
  </si>
  <si>
    <t>　「その他の取組」シート</t>
    <rPh sb="4" eb="5">
      <t>タ</t>
    </rPh>
    <rPh sb="6" eb="8">
      <t>トリクミ</t>
    </rPh>
    <phoneticPr fontId="2"/>
  </si>
  <si>
    <t>）</t>
    <phoneticPr fontId="2"/>
  </si>
  <si>
    <t>規格・仕様</t>
    <rPh sb="0" eb="2">
      <t>キカク</t>
    </rPh>
    <rPh sb="3" eb="5">
      <t>シヨウ</t>
    </rPh>
    <phoneticPr fontId="16"/>
  </si>
  <si>
    <t>（調査期間：30日間）</t>
    <rPh sb="1" eb="3">
      <t>チョウサ</t>
    </rPh>
    <rPh sb="3" eb="5">
      <t>キカン</t>
    </rPh>
    <rPh sb="8" eb="9">
      <t>ニチ</t>
    </rPh>
    <rPh sb="9" eb="10">
      <t>カン</t>
    </rPh>
    <phoneticPr fontId="20"/>
  </si>
  <si>
    <t>⑹</t>
    <phoneticPr fontId="2"/>
  </si>
  <si>
    <t>集計期間（</t>
    <rPh sb="0" eb="2">
      <t>シュウケイ</t>
    </rPh>
    <rPh sb="2" eb="4">
      <t>キカン</t>
    </rPh>
    <phoneticPr fontId="2"/>
  </si>
  <si>
    <t>①</t>
    <phoneticPr fontId="2"/>
  </si>
  <si>
    <t>②</t>
    <phoneticPr fontId="2"/>
  </si>
  <si>
    <t>③</t>
    <phoneticPr fontId="2"/>
  </si>
  <si>
    <t>④</t>
    <phoneticPr fontId="2"/>
  </si>
  <si>
    <t>工事期間中の燃料使用量</t>
    <rPh sb="0" eb="2">
      <t>コウジ</t>
    </rPh>
    <rPh sb="2" eb="4">
      <t>キカン</t>
    </rPh>
    <rPh sb="4" eb="5">
      <t>チュウ</t>
    </rPh>
    <rPh sb="6" eb="8">
      <t>ネンリョウ</t>
    </rPh>
    <rPh sb="8" eb="11">
      <t>シヨウリョウ</t>
    </rPh>
    <phoneticPr fontId="1"/>
  </si>
  <si>
    <t>稼働台数
（1日あたりの平均）</t>
    <rPh sb="0" eb="2">
      <t>カドウ</t>
    </rPh>
    <rPh sb="2" eb="4">
      <t>ダイスウ</t>
    </rPh>
    <rPh sb="7" eb="8">
      <t>ニチ</t>
    </rPh>
    <rPh sb="12" eb="14">
      <t>ヘイキン</t>
    </rPh>
    <phoneticPr fontId="2"/>
  </si>
  <si>
    <t>稼働台数
（日平均）</t>
    <rPh sb="0" eb="2">
      <t>カドウ</t>
    </rPh>
    <rPh sb="2" eb="4">
      <t>ダイスウ</t>
    </rPh>
    <rPh sb="6" eb="7">
      <t>ニチ</t>
    </rPh>
    <rPh sb="7" eb="9">
      <t>ヘイキン</t>
    </rPh>
    <phoneticPr fontId="2"/>
  </si>
  <si>
    <t>その他の取組（１／３ページ）</t>
    <rPh sb="2" eb="3">
      <t>タ</t>
    </rPh>
    <rPh sb="4" eb="6">
      <t>トリクミ</t>
    </rPh>
    <phoneticPr fontId="14"/>
  </si>
  <si>
    <t>その他の取組（２／３ページ）</t>
    <rPh sb="2" eb="3">
      <t>タ</t>
    </rPh>
    <rPh sb="4" eb="6">
      <t>トリクミ</t>
    </rPh>
    <phoneticPr fontId="14"/>
  </si>
  <si>
    <t>その他の取組（３／３ページ）</t>
    <rPh sb="2" eb="3">
      <t>タ</t>
    </rPh>
    <rPh sb="4" eb="6">
      <t>トリクミ</t>
    </rPh>
    <phoneticPr fontId="14"/>
  </si>
  <si>
    <t>１ページ</t>
    <phoneticPr fontId="16"/>
  </si>
  <si>
    <t>２ページ</t>
    <phoneticPr fontId="16"/>
  </si>
  <si>
    <t>３ページ</t>
    <phoneticPr fontId="16"/>
  </si>
  <si>
    <t>計（CO2削減量）</t>
    <rPh sb="0" eb="1">
      <t>ケイ</t>
    </rPh>
    <rPh sb="5" eb="7">
      <t>サクゲン</t>
    </rPh>
    <rPh sb="7" eb="8">
      <t>リョウ</t>
    </rPh>
    <phoneticPr fontId="16"/>
  </si>
  <si>
    <t>浚渫工</t>
    <rPh sb="0" eb="2">
      <t>シュンセツ</t>
    </rPh>
    <rPh sb="2" eb="3">
      <t>コウ</t>
    </rPh>
    <phoneticPr fontId="23"/>
  </si>
  <si>
    <t>　　また、記入内容が多い場合は、印刷範囲外に記入してください。</t>
    <rPh sb="5" eb="7">
      <t>キニュウ</t>
    </rPh>
    <rPh sb="7" eb="9">
      <t>ナイヨウ</t>
    </rPh>
    <rPh sb="10" eb="11">
      <t>オオ</t>
    </rPh>
    <rPh sb="12" eb="14">
      <t>バアイ</t>
    </rPh>
    <rPh sb="16" eb="18">
      <t>インサツ</t>
    </rPh>
    <rPh sb="18" eb="20">
      <t>ハンイ</t>
    </rPh>
    <rPh sb="20" eb="21">
      <t>ガイ</t>
    </rPh>
    <rPh sb="22" eb="24">
      <t>キニュウ</t>
    </rPh>
    <phoneticPr fontId="20"/>
  </si>
  <si>
    <t>　がありましたら、以下の内容を記入してください。</t>
    <phoneticPr fontId="2"/>
  </si>
  <si>
    <t>●従来は発電機を使用していた部分で、CO2削減等のため、商用電源の受電設備に変更を行った事例</t>
    <rPh sb="1" eb="3">
      <t>ジュウライ</t>
    </rPh>
    <rPh sb="4" eb="7">
      <t>ハツデンキ</t>
    </rPh>
    <rPh sb="8" eb="10">
      <t>シヨウ</t>
    </rPh>
    <rPh sb="14" eb="16">
      <t>ブブン</t>
    </rPh>
    <rPh sb="21" eb="23">
      <t>サクゲン</t>
    </rPh>
    <rPh sb="23" eb="24">
      <t>トウ</t>
    </rPh>
    <rPh sb="28" eb="30">
      <t>ショウヨウ</t>
    </rPh>
    <rPh sb="30" eb="32">
      <t>デンゲン</t>
    </rPh>
    <rPh sb="33" eb="35">
      <t>ジュデン</t>
    </rPh>
    <rPh sb="35" eb="37">
      <t>セツビ</t>
    </rPh>
    <rPh sb="38" eb="40">
      <t>ヘンコウ</t>
    </rPh>
    <rPh sb="41" eb="42">
      <t>オコナ</t>
    </rPh>
    <rPh sb="44" eb="46">
      <t>ジレイ</t>
    </rPh>
    <phoneticPr fontId="2"/>
  </si>
  <si>
    <r>
      <t>●</t>
    </r>
    <r>
      <rPr>
        <b/>
        <u/>
        <sz val="12"/>
        <rFont val="ＭＳ Ｐゴシック"/>
        <family val="3"/>
        <charset val="128"/>
      </rPr>
      <t>ＩＣＴ施工</t>
    </r>
    <r>
      <rPr>
        <sz val="12"/>
        <rFont val="ＭＳ Ｐゴシック"/>
        <family val="3"/>
        <charset val="128"/>
      </rPr>
      <t>を実施した場合は、調査期間における稼働台数、稼働日数、施工数量（概数）等を記入して下さい。</t>
    </r>
    <rPh sb="4" eb="6">
      <t>セコウ</t>
    </rPh>
    <rPh sb="7" eb="9">
      <t>ジッシ</t>
    </rPh>
    <rPh sb="11" eb="13">
      <t>バアイ</t>
    </rPh>
    <rPh sb="15" eb="17">
      <t>チョウサ</t>
    </rPh>
    <rPh sb="17" eb="19">
      <t>キカン</t>
    </rPh>
    <rPh sb="23" eb="25">
      <t>カドウ</t>
    </rPh>
    <rPh sb="25" eb="27">
      <t>ダイスウ</t>
    </rPh>
    <rPh sb="28" eb="30">
      <t>カドウ</t>
    </rPh>
    <rPh sb="30" eb="32">
      <t>ニッスウ</t>
    </rPh>
    <rPh sb="33" eb="35">
      <t>セコウ</t>
    </rPh>
    <rPh sb="35" eb="37">
      <t>スウリョウ</t>
    </rPh>
    <rPh sb="38" eb="40">
      <t>ガイスウ</t>
    </rPh>
    <rPh sb="41" eb="42">
      <t>トウ</t>
    </rPh>
    <rPh sb="43" eb="45">
      <t>キニュウ</t>
    </rPh>
    <rPh sb="47" eb="48">
      <t>クダ</t>
    </rPh>
    <phoneticPr fontId="1"/>
  </si>
  <si>
    <t>※従来工法欄には、ＩＣＴ施工を実施していなかった場合に採用となる機種・工法について記入してください。</t>
    <rPh sb="1" eb="3">
      <t>ジュウライ</t>
    </rPh>
    <rPh sb="3" eb="5">
      <t>コウホウ</t>
    </rPh>
    <rPh sb="5" eb="6">
      <t>ラン</t>
    </rPh>
    <rPh sb="12" eb="14">
      <t>セコウ</t>
    </rPh>
    <rPh sb="15" eb="17">
      <t>ジッシ</t>
    </rPh>
    <rPh sb="24" eb="26">
      <t>バアイ</t>
    </rPh>
    <rPh sb="27" eb="29">
      <t>サイヨウ</t>
    </rPh>
    <rPh sb="32" eb="34">
      <t>キシュ</t>
    </rPh>
    <rPh sb="35" eb="37">
      <t>コウホウ</t>
    </rPh>
    <rPh sb="41" eb="43">
      <t>キニュウ</t>
    </rPh>
    <phoneticPr fontId="2"/>
  </si>
  <si>
    <t>　に記載してください。</t>
    <phoneticPr fontId="2"/>
  </si>
  <si>
    <t>建設機械の燃費性能等によるＣＯ２削減量の算定</t>
    <rPh sb="0" eb="2">
      <t>ケンセツ</t>
    </rPh>
    <rPh sb="2" eb="4">
      <t>キカイ</t>
    </rPh>
    <rPh sb="5" eb="7">
      <t>ネンピ</t>
    </rPh>
    <rPh sb="7" eb="9">
      <t>セイノウ</t>
    </rPh>
    <rPh sb="9" eb="10">
      <t>トウ</t>
    </rPh>
    <rPh sb="16" eb="18">
      <t>サクゲン</t>
    </rPh>
    <rPh sb="18" eb="19">
      <t>リョウ</t>
    </rPh>
    <rPh sb="20" eb="22">
      <t>サンテイ</t>
    </rPh>
    <phoneticPr fontId="1"/>
  </si>
  <si>
    <r>
      <t>●前</t>
    </r>
    <r>
      <rPr>
        <sz val="12"/>
        <rFont val="ＭＳ Ｐゴシック"/>
        <family val="3"/>
        <charset val="128"/>
      </rPr>
      <t>記以外にCO2削減効果のある建設機械を採用した場合は、以下の内容について記入して下さい。</t>
    </r>
    <rPh sb="1" eb="3">
      <t>ゼンキ</t>
    </rPh>
    <rPh sb="3" eb="5">
      <t>イガイ</t>
    </rPh>
    <rPh sb="9" eb="11">
      <t>サクゲン</t>
    </rPh>
    <rPh sb="11" eb="13">
      <t>コウカ</t>
    </rPh>
    <rPh sb="16" eb="18">
      <t>ケンセツ</t>
    </rPh>
    <rPh sb="18" eb="20">
      <t>キカイ</t>
    </rPh>
    <rPh sb="21" eb="23">
      <t>サイヨウ</t>
    </rPh>
    <rPh sb="25" eb="27">
      <t>バアイ</t>
    </rPh>
    <rPh sb="29" eb="31">
      <t>イカ</t>
    </rPh>
    <rPh sb="32" eb="34">
      <t>ナイヨウ</t>
    </rPh>
    <rPh sb="38" eb="40">
      <t>キニュウ</t>
    </rPh>
    <rPh sb="42" eb="43">
      <t>クダ</t>
    </rPh>
    <phoneticPr fontId="1"/>
  </si>
  <si>
    <t>●前述の⑴建設機械の燃費性能等によるCO2削減、⑵ＩＣＴ施工によるCO2削減、⑶個別の取組による</t>
    <rPh sb="1" eb="3">
      <t>ゼンジュツ</t>
    </rPh>
    <rPh sb="5" eb="7">
      <t>ケンセツ</t>
    </rPh>
    <rPh sb="7" eb="9">
      <t>キカイ</t>
    </rPh>
    <rPh sb="10" eb="12">
      <t>ネンピ</t>
    </rPh>
    <rPh sb="12" eb="14">
      <t>セイノウ</t>
    </rPh>
    <rPh sb="14" eb="15">
      <t>トウ</t>
    </rPh>
    <rPh sb="21" eb="23">
      <t>サクゲン</t>
    </rPh>
    <rPh sb="28" eb="30">
      <t>セコウ</t>
    </rPh>
    <rPh sb="36" eb="38">
      <t>サクゲン</t>
    </rPh>
    <rPh sb="40" eb="42">
      <t>コベツ</t>
    </rPh>
    <rPh sb="43" eb="45">
      <t>トリクミ</t>
    </rPh>
    <phoneticPr fontId="2"/>
  </si>
  <si>
    <t>　CO2削減以外にCO2削減を図るための取組を実施した場合は、その取組内容等について、</t>
    <rPh sb="12" eb="14">
      <t>サクゲン</t>
    </rPh>
    <rPh sb="15" eb="16">
      <t>ハカ</t>
    </rPh>
    <rPh sb="20" eb="22">
      <t>トリクミ</t>
    </rPh>
    <rPh sb="23" eb="25">
      <t>ジッシ</t>
    </rPh>
    <rPh sb="27" eb="29">
      <t>バアイ</t>
    </rPh>
    <rPh sb="37" eb="38">
      <t>トウ</t>
    </rPh>
    <phoneticPr fontId="2"/>
  </si>
  <si>
    <t>記入要領</t>
    <rPh sb="0" eb="2">
      <t>キニュウ</t>
    </rPh>
    <rPh sb="2" eb="4">
      <t>ヨウリョウ</t>
    </rPh>
    <phoneticPr fontId="33"/>
  </si>
  <si>
    <t>工期日数</t>
    <rPh sb="0" eb="2">
      <t>コウキ</t>
    </rPh>
    <rPh sb="2" eb="4">
      <t>ニッスウ</t>
    </rPh>
    <phoneticPr fontId="2"/>
  </si>
  <si>
    <t>ＩＣＴの実施</t>
    <rPh sb="4" eb="6">
      <t>ジッシ</t>
    </rPh>
    <phoneticPr fontId="23"/>
  </si>
  <si>
    <t>未実施</t>
    <rPh sb="0" eb="1">
      <t>ミ</t>
    </rPh>
    <rPh sb="1" eb="3">
      <t>ジッシ</t>
    </rPh>
    <phoneticPr fontId="23"/>
  </si>
  <si>
    <r>
      <t xml:space="preserve">実施
</t>
    </r>
    <r>
      <rPr>
        <sz val="9"/>
        <color theme="1"/>
        <rFont val="ＭＳ Ｐゴシック"/>
        <family val="3"/>
        <charset val="128"/>
        <scheme val="minor"/>
      </rPr>
      <t>（全ての段階で活用）</t>
    </r>
    <rPh sb="0" eb="2">
      <t>ジッシ</t>
    </rPh>
    <rPh sb="4" eb="5">
      <t>スベ</t>
    </rPh>
    <rPh sb="7" eb="9">
      <t>ダンカイ</t>
    </rPh>
    <rPh sb="10" eb="12">
      <t>カツヨウ</t>
    </rPh>
    <phoneticPr fontId="23"/>
  </si>
  <si>
    <r>
      <t xml:space="preserve">簡易型で実施
</t>
    </r>
    <r>
      <rPr>
        <sz val="9"/>
        <color theme="1"/>
        <rFont val="ＭＳ Ｐゴシック"/>
        <family val="3"/>
        <charset val="128"/>
        <scheme val="minor"/>
      </rPr>
      <t>（部分的に活用）</t>
    </r>
    <rPh sb="0" eb="2">
      <t>カンイ</t>
    </rPh>
    <rPh sb="2" eb="3">
      <t>カタ</t>
    </rPh>
    <rPh sb="4" eb="6">
      <t>ジッシ</t>
    </rPh>
    <rPh sb="8" eb="10">
      <t>ブブン</t>
    </rPh>
    <rPh sb="10" eb="11">
      <t>テキ</t>
    </rPh>
    <rPh sb="12" eb="14">
      <t>カツヨウ</t>
    </rPh>
    <phoneticPr fontId="23"/>
  </si>
  <si>
    <t>数量
（調査期間内）</t>
    <rPh sb="0" eb="2">
      <t>スウリョウ</t>
    </rPh>
    <rPh sb="4" eb="6">
      <t>チョウサ</t>
    </rPh>
    <rPh sb="6" eb="8">
      <t>キカン</t>
    </rPh>
    <rPh sb="8" eb="9">
      <t>ナイ</t>
    </rPh>
    <phoneticPr fontId="2"/>
  </si>
  <si>
    <t>数量
（調査期間）</t>
    <rPh sb="0" eb="2">
      <t>スウリョウ</t>
    </rPh>
    <rPh sb="4" eb="6">
      <t>チョウサ</t>
    </rPh>
    <rPh sb="6" eb="8">
      <t>キカン</t>
    </rPh>
    <phoneticPr fontId="2"/>
  </si>
  <si>
    <t>燃料消費量
（L/ｈ）</t>
    <rPh sb="0" eb="2">
      <t>ネンリョウ</t>
    </rPh>
    <rPh sb="2" eb="5">
      <t>ショウヒリョウ</t>
    </rPh>
    <phoneticPr fontId="2"/>
  </si>
  <si>
    <t>※燃費消費量欄には、１時間あたりの燃料消費量を記入の上、根拠となる資料（カタログ等）を併せて提出してください。</t>
    <rPh sb="1" eb="3">
      <t>ネンピ</t>
    </rPh>
    <rPh sb="3" eb="6">
      <t>ショウヒリョウ</t>
    </rPh>
    <rPh sb="6" eb="7">
      <t>ラン</t>
    </rPh>
    <rPh sb="11" eb="13">
      <t>ジカン</t>
    </rPh>
    <rPh sb="17" eb="19">
      <t>ネンリョウ</t>
    </rPh>
    <rPh sb="19" eb="22">
      <t>ショウヒリョウ</t>
    </rPh>
    <rPh sb="23" eb="25">
      <t>キニュウ</t>
    </rPh>
    <rPh sb="26" eb="27">
      <t>ウエ</t>
    </rPh>
    <rPh sb="28" eb="30">
      <t>コンキョ</t>
    </rPh>
    <rPh sb="33" eb="35">
      <t>シリョウ</t>
    </rPh>
    <rPh sb="40" eb="41">
      <t>トウ</t>
    </rPh>
    <rPh sb="43" eb="44">
      <t>アワ</t>
    </rPh>
    <rPh sb="46" eb="48">
      <t>テイシュツ</t>
    </rPh>
    <phoneticPr fontId="2"/>
  </si>
  <si>
    <r>
      <t>●３次元測量または３次元出来形管理を実施した</t>
    </r>
    <r>
      <rPr>
        <sz val="12"/>
        <color indexed="8"/>
        <rFont val="ＭＳ Ｐゴシック"/>
        <family val="3"/>
        <charset val="128"/>
      </rPr>
      <t>場合は、以下の内容を記入してください。</t>
    </r>
    <rPh sb="2" eb="4">
      <t>ジゲン</t>
    </rPh>
    <rPh sb="4" eb="6">
      <t>ソクリョウ</t>
    </rPh>
    <rPh sb="10" eb="12">
      <t>ジゲン</t>
    </rPh>
    <rPh sb="12" eb="15">
      <t>デキガタ</t>
    </rPh>
    <rPh sb="15" eb="17">
      <t>カンリ</t>
    </rPh>
    <rPh sb="18" eb="20">
      <t>ジッシ</t>
    </rPh>
    <rPh sb="22" eb="24">
      <t>バアイ</t>
    </rPh>
    <rPh sb="26" eb="28">
      <t>イカ</t>
    </rPh>
    <rPh sb="29" eb="31">
      <t>ナイヨウ</t>
    </rPh>
    <rPh sb="32" eb="34">
      <t>キニュウ</t>
    </rPh>
    <phoneticPr fontId="2"/>
  </si>
  <si>
    <t>　②工事現場から発注機関（事務所等）までの移動距離（往復）</t>
    <rPh sb="2" eb="4">
      <t>コウジ</t>
    </rPh>
    <rPh sb="4" eb="6">
      <t>ゲンバ</t>
    </rPh>
    <rPh sb="8" eb="10">
      <t>ハッチュウ</t>
    </rPh>
    <rPh sb="10" eb="12">
      <t>キカン</t>
    </rPh>
    <rPh sb="13" eb="16">
      <t>ジムショ</t>
    </rPh>
    <rPh sb="16" eb="17">
      <t>トウ</t>
    </rPh>
    <rPh sb="21" eb="23">
      <t>イドウ</t>
    </rPh>
    <rPh sb="23" eb="25">
      <t>キョリ</t>
    </rPh>
    <rPh sb="26" eb="28">
      <t>オウフク</t>
    </rPh>
    <phoneticPr fontId="2"/>
  </si>
  <si>
    <t>　①３次元測量等により、乗用車による移動を省略できた回数</t>
    <rPh sb="3" eb="5">
      <t>ジゲン</t>
    </rPh>
    <rPh sb="5" eb="7">
      <t>ソクリョウ</t>
    </rPh>
    <rPh sb="7" eb="8">
      <t>トウ</t>
    </rPh>
    <rPh sb="12" eb="15">
      <t>ジョウヨウシャ</t>
    </rPh>
    <rPh sb="18" eb="20">
      <t>イドウ</t>
    </rPh>
    <rPh sb="21" eb="23">
      <t>ショウリャク</t>
    </rPh>
    <rPh sb="26" eb="28">
      <t>カイスウ</t>
    </rPh>
    <phoneticPr fontId="2"/>
  </si>
  <si>
    <t>　②３次元測量等により、乗用車による移動を省略できた距離（往復）</t>
    <rPh sb="3" eb="5">
      <t>ジゲン</t>
    </rPh>
    <rPh sb="5" eb="7">
      <t>ソクリョウ</t>
    </rPh>
    <rPh sb="7" eb="8">
      <t>トウ</t>
    </rPh>
    <rPh sb="12" eb="15">
      <t>ジョウヨウシャ</t>
    </rPh>
    <rPh sb="18" eb="20">
      <t>イドウ</t>
    </rPh>
    <rPh sb="21" eb="23">
      <t>ショウリャク</t>
    </rPh>
    <rPh sb="26" eb="28">
      <t>キョリ</t>
    </rPh>
    <rPh sb="29" eb="31">
      <t>オウフク</t>
    </rPh>
    <phoneticPr fontId="2"/>
  </si>
  <si>
    <t>その他の取組</t>
    <rPh sb="2" eb="3">
      <t>タ</t>
    </rPh>
    <rPh sb="4" eb="6">
      <t>トリクミ</t>
    </rPh>
    <phoneticPr fontId="16"/>
  </si>
  <si>
    <t>遠隔臨場</t>
    <rPh sb="0" eb="2">
      <t>エンカク</t>
    </rPh>
    <rPh sb="2" eb="4">
      <t>リンジョウ</t>
    </rPh>
    <phoneticPr fontId="16"/>
  </si>
  <si>
    <t>運搬距離（往復）</t>
    <rPh sb="0" eb="2">
      <t>ウンパン</t>
    </rPh>
    <rPh sb="2" eb="4">
      <t>キョリ</t>
    </rPh>
    <rPh sb="5" eb="7">
      <t>オウフク</t>
    </rPh>
    <phoneticPr fontId="16"/>
  </si>
  <si>
    <t>　②現場事務所から発注機関（事務所等）までの移動距離（往復）</t>
    <rPh sb="2" eb="4">
      <t>ゲンバ</t>
    </rPh>
    <rPh sb="4" eb="6">
      <t>ジム</t>
    </rPh>
    <rPh sb="6" eb="7">
      <t>ショ</t>
    </rPh>
    <rPh sb="9" eb="11">
      <t>ハッチュウ</t>
    </rPh>
    <rPh sb="11" eb="13">
      <t>キカン</t>
    </rPh>
    <rPh sb="14" eb="17">
      <t>ジムショ</t>
    </rPh>
    <rPh sb="17" eb="18">
      <t>トウ</t>
    </rPh>
    <rPh sb="22" eb="24">
      <t>イドウ</t>
    </rPh>
    <rPh sb="24" eb="26">
      <t>キョリ</t>
    </rPh>
    <rPh sb="27" eb="29">
      <t>オウフク</t>
    </rPh>
    <phoneticPr fontId="2"/>
  </si>
  <si>
    <t>乗用車による移動</t>
    <rPh sb="0" eb="3">
      <t>ジョウヨウシャ</t>
    </rPh>
    <rPh sb="6" eb="8">
      <t>イドウ</t>
    </rPh>
    <phoneticPr fontId="16"/>
  </si>
  <si>
    <t>検査等実施回数</t>
    <rPh sb="0" eb="2">
      <t>ケンサ</t>
    </rPh>
    <rPh sb="2" eb="3">
      <t>トウ</t>
    </rPh>
    <rPh sb="3" eb="5">
      <t>ジッシ</t>
    </rPh>
    <rPh sb="5" eb="7">
      <t>カイスウ</t>
    </rPh>
    <phoneticPr fontId="16"/>
  </si>
  <si>
    <t>３次元測量・３次元出来形管理</t>
    <rPh sb="1" eb="3">
      <t>ジゲン</t>
    </rPh>
    <rPh sb="3" eb="5">
      <t>ソクリョウ</t>
    </rPh>
    <rPh sb="7" eb="9">
      <t>ジゲン</t>
    </rPh>
    <rPh sb="9" eb="12">
      <t>デキガタ</t>
    </rPh>
    <rPh sb="12" eb="14">
      <t>カンリ</t>
    </rPh>
    <phoneticPr fontId="16"/>
  </si>
  <si>
    <t>CO2削減量(kg)</t>
    <rPh sb="3" eb="5">
      <t>サクゲン</t>
    </rPh>
    <rPh sb="5" eb="6">
      <t>リョウ</t>
    </rPh>
    <rPh sb="6" eb="7">
      <t>シュツリョウ</t>
    </rPh>
    <phoneticPr fontId="16"/>
  </si>
  <si>
    <t>計</t>
    <rPh sb="0" eb="1">
      <t>ケイ</t>
    </rPh>
    <phoneticPr fontId="16"/>
  </si>
  <si>
    <t>燃料消費量（全期間）</t>
    <rPh sb="0" eb="2">
      <t>ネンリョウ</t>
    </rPh>
    <rPh sb="2" eb="5">
      <t>ショウヒリョウ</t>
    </rPh>
    <rPh sb="6" eb="7">
      <t>ゼン</t>
    </rPh>
    <rPh sb="7" eb="9">
      <t>キカン</t>
    </rPh>
    <phoneticPr fontId="16"/>
  </si>
  <si>
    <t>調査期間/全期間</t>
    <rPh sb="0" eb="2">
      <t>チョウサ</t>
    </rPh>
    <rPh sb="2" eb="4">
      <t>キカン</t>
    </rPh>
    <rPh sb="5" eb="6">
      <t>ゼン</t>
    </rPh>
    <rPh sb="6" eb="8">
      <t>キカン</t>
    </rPh>
    <phoneticPr fontId="16"/>
  </si>
  <si>
    <t>燃料消費量（調査期間）</t>
    <rPh sb="0" eb="2">
      <t>ネンリョウ</t>
    </rPh>
    <rPh sb="2" eb="5">
      <t>ショウヒリョウ</t>
    </rPh>
    <rPh sb="6" eb="8">
      <t>チョウサ</t>
    </rPh>
    <rPh sb="8" eb="10">
      <t>キカン</t>
    </rPh>
    <phoneticPr fontId="16"/>
  </si>
  <si>
    <t>自由記載欄（左記の内容について、特筆すべき事項等がありましたら記載してください。）</t>
    <rPh sb="0" eb="2">
      <t>ジユウ</t>
    </rPh>
    <rPh sb="2" eb="4">
      <t>キサイ</t>
    </rPh>
    <rPh sb="4" eb="5">
      <t>ラン</t>
    </rPh>
    <rPh sb="6" eb="8">
      <t>サキ</t>
    </rPh>
    <rPh sb="9" eb="11">
      <t>ナイヨウ</t>
    </rPh>
    <rPh sb="16" eb="18">
      <t>トクヒツ</t>
    </rPh>
    <rPh sb="21" eb="23">
      <t>ジコウ</t>
    </rPh>
    <rPh sb="23" eb="24">
      <t>トウ</t>
    </rPh>
    <rPh sb="31" eb="33">
      <t>キサイ</t>
    </rPh>
    <phoneticPr fontId="2"/>
  </si>
  <si>
    <t>―</t>
    <phoneticPr fontId="1"/>
  </si>
  <si>
    <t>備考</t>
    <rPh sb="0" eb="2">
      <t>ビコウ</t>
    </rPh>
    <phoneticPr fontId="1"/>
  </si>
  <si>
    <t>チェック内容</t>
    <rPh sb="4" eb="6">
      <t>ナイヨウ</t>
    </rPh>
    <phoneticPr fontId="1"/>
  </si>
  <si>
    <t>機械</t>
    <rPh sb="0" eb="2">
      <t>キカイ</t>
    </rPh>
    <phoneticPr fontId="23"/>
  </si>
  <si>
    <t>電気</t>
    <rPh sb="0" eb="2">
      <t>デンキ</t>
    </rPh>
    <phoneticPr fontId="23"/>
  </si>
  <si>
    <t>営繕</t>
    <rPh sb="0" eb="2">
      <t>エイゼン</t>
    </rPh>
    <phoneticPr fontId="23"/>
  </si>
  <si>
    <t>その他</t>
    <rPh sb="2" eb="3">
      <t>タ</t>
    </rPh>
    <phoneticPr fontId="23"/>
  </si>
  <si>
    <t>ＩＣＴ実施の有無</t>
    <rPh sb="3" eb="5">
      <t>ジッシ</t>
    </rPh>
    <rPh sb="6" eb="8">
      <t>ウム</t>
    </rPh>
    <phoneticPr fontId="2"/>
  </si>
  <si>
    <t>バックホウ</t>
    <phoneticPr fontId="62"/>
  </si>
  <si>
    <t>ブルドーザ</t>
    <phoneticPr fontId="62"/>
  </si>
  <si>
    <t>ホイルローダ</t>
    <phoneticPr fontId="62"/>
  </si>
  <si>
    <t>モータグレーダ</t>
    <phoneticPr fontId="62"/>
  </si>
  <si>
    <t>機種</t>
    <rPh sb="0" eb="2">
      <t>キシュ</t>
    </rPh>
    <phoneticPr fontId="62"/>
  </si>
  <si>
    <t>稼働日数（調査期間）</t>
    <rPh sb="0" eb="2">
      <t>カドウ</t>
    </rPh>
    <rPh sb="2" eb="4">
      <t>ニッスウ</t>
    </rPh>
    <rPh sb="5" eb="7">
      <t>チョウサ</t>
    </rPh>
    <rPh sb="7" eb="9">
      <t>キカン</t>
    </rPh>
    <phoneticPr fontId="62"/>
  </si>
  <si>
    <t>発電機</t>
    <rPh sb="0" eb="3">
      <t>ハツデンキ</t>
    </rPh>
    <phoneticPr fontId="62"/>
  </si>
  <si>
    <t>バックホウ浚渫船</t>
    <rPh sb="5" eb="7">
      <t>シュンセツ</t>
    </rPh>
    <rPh sb="7" eb="8">
      <t>フネ</t>
    </rPh>
    <phoneticPr fontId="62"/>
  </si>
  <si>
    <t>中層混合処理機</t>
    <rPh sb="0" eb="2">
      <t>チュウソウ</t>
    </rPh>
    <rPh sb="2" eb="4">
      <t>コンゴウ</t>
    </rPh>
    <rPh sb="4" eb="6">
      <t>ショリ</t>
    </rPh>
    <rPh sb="6" eb="7">
      <t>キ</t>
    </rPh>
    <phoneticPr fontId="62"/>
  </si>
  <si>
    <t>－</t>
    <phoneticPr fontId="62"/>
  </si>
  <si>
    <t>ＩＣＴ地盤改良工</t>
    <rPh sb="3" eb="5">
      <t>ジバン</t>
    </rPh>
    <rPh sb="5" eb="7">
      <t>カイリョウ</t>
    </rPh>
    <rPh sb="7" eb="8">
      <t>コウ</t>
    </rPh>
    <phoneticPr fontId="62"/>
  </si>
  <si>
    <t>－</t>
    <phoneticPr fontId="62"/>
  </si>
  <si>
    <t>ＩＣＴ浚渫工</t>
    <rPh sb="3" eb="5">
      <t>シュンセツ</t>
    </rPh>
    <rPh sb="5" eb="6">
      <t>コウ</t>
    </rPh>
    <phoneticPr fontId="62"/>
  </si>
  <si>
    <t>深層混合処理機</t>
    <rPh sb="0" eb="2">
      <t>シンソウ</t>
    </rPh>
    <rPh sb="2" eb="4">
      <t>コンゴウ</t>
    </rPh>
    <rPh sb="4" eb="7">
      <t>ショリキ</t>
    </rPh>
    <phoneticPr fontId="62"/>
  </si>
  <si>
    <t>ＡＳＰ</t>
    <phoneticPr fontId="62"/>
  </si>
  <si>
    <t>移動を省略できた回数</t>
    <rPh sb="0" eb="2">
      <t>イドウ</t>
    </rPh>
    <rPh sb="3" eb="5">
      <t>ショウリャク</t>
    </rPh>
    <rPh sb="8" eb="10">
      <t>カイスウ</t>
    </rPh>
    <phoneticPr fontId="62"/>
  </si>
  <si>
    <t>遠隔臨場</t>
    <rPh sb="0" eb="2">
      <t>エンカク</t>
    </rPh>
    <rPh sb="2" eb="4">
      <t>リンジョウ</t>
    </rPh>
    <phoneticPr fontId="62"/>
  </si>
  <si>
    <t>３次元測量等</t>
    <rPh sb="1" eb="3">
      <t>ジゲン</t>
    </rPh>
    <rPh sb="3" eb="5">
      <t>ソクリョウ</t>
    </rPh>
    <rPh sb="5" eb="6">
      <t>トウ</t>
    </rPh>
    <phoneticPr fontId="62"/>
  </si>
  <si>
    <t>項目</t>
    <rPh sb="0" eb="2">
      <t>コウモク</t>
    </rPh>
    <phoneticPr fontId="62"/>
  </si>
  <si>
    <t>稼働日数</t>
    <rPh sb="0" eb="2">
      <t>カドウ</t>
    </rPh>
    <rPh sb="2" eb="4">
      <t>ニッスウ</t>
    </rPh>
    <phoneticPr fontId="62"/>
  </si>
  <si>
    <t>稼働時間</t>
    <rPh sb="0" eb="2">
      <t>カドウ</t>
    </rPh>
    <rPh sb="2" eb="4">
      <t>ジカン</t>
    </rPh>
    <phoneticPr fontId="62"/>
  </si>
  <si>
    <r>
      <t>　④仮に発電機を採用していた場合の発電機の</t>
    </r>
    <r>
      <rPr>
        <b/>
        <u/>
        <sz val="11"/>
        <rFont val="ＭＳ Ｐゴシック"/>
        <family val="3"/>
        <charset val="128"/>
      </rPr>
      <t>稼働日数（調査期間内）</t>
    </r>
    <rPh sb="2" eb="3">
      <t>カリ</t>
    </rPh>
    <rPh sb="4" eb="7">
      <t>ハツデンキ</t>
    </rPh>
    <rPh sb="8" eb="10">
      <t>サイヨウ</t>
    </rPh>
    <rPh sb="14" eb="16">
      <t>バアイ</t>
    </rPh>
    <rPh sb="17" eb="20">
      <t>ハツデンキ</t>
    </rPh>
    <rPh sb="21" eb="23">
      <t>カドウ</t>
    </rPh>
    <rPh sb="23" eb="25">
      <t>ニッスウ</t>
    </rPh>
    <rPh sb="26" eb="28">
      <t>チョウサ</t>
    </rPh>
    <rPh sb="28" eb="30">
      <t>キカン</t>
    </rPh>
    <rPh sb="30" eb="31">
      <t>ナイ</t>
    </rPh>
    <phoneticPr fontId="2"/>
  </si>
  <si>
    <r>
      <t>　⑤発電機から商用電源に変更した部分の</t>
    </r>
    <r>
      <rPr>
        <b/>
        <u/>
        <sz val="11"/>
        <rFont val="ＭＳ Ｐゴシック"/>
        <family val="3"/>
        <charset val="128"/>
      </rPr>
      <t>電力使用量（調査期間内）</t>
    </r>
    <rPh sb="2" eb="5">
      <t>ハツデンキ</t>
    </rPh>
    <rPh sb="7" eb="9">
      <t>ショウヨウ</t>
    </rPh>
    <rPh sb="9" eb="11">
      <t>デンゲン</t>
    </rPh>
    <rPh sb="12" eb="14">
      <t>ヘンコウ</t>
    </rPh>
    <rPh sb="16" eb="18">
      <t>ブブン</t>
    </rPh>
    <rPh sb="19" eb="21">
      <t>デンリョク</t>
    </rPh>
    <rPh sb="21" eb="23">
      <t>シヨウ</t>
    </rPh>
    <rPh sb="23" eb="24">
      <t>リョウ</t>
    </rPh>
    <rPh sb="25" eb="27">
      <t>チョウサ</t>
    </rPh>
    <rPh sb="27" eb="29">
      <t>キカン</t>
    </rPh>
    <rPh sb="29" eb="30">
      <t>ナイ</t>
    </rPh>
    <phoneticPr fontId="2"/>
  </si>
  <si>
    <t>ＩＣＴの種別</t>
    <rPh sb="4" eb="6">
      <t>シュベツ</t>
    </rPh>
    <phoneticPr fontId="62"/>
  </si>
  <si>
    <t>稼働台数（平均）</t>
    <rPh sb="0" eb="2">
      <t>カドウ</t>
    </rPh>
    <rPh sb="2" eb="4">
      <t>ダイスウ</t>
    </rPh>
    <rPh sb="5" eb="7">
      <t>ヘイキン</t>
    </rPh>
    <phoneticPr fontId="62"/>
  </si>
  <si>
    <t>チェック内容</t>
    <rPh sb="4" eb="6">
      <t>ナイヨウ</t>
    </rPh>
    <phoneticPr fontId="62"/>
  </si>
  <si>
    <t>【従来工法】設置台数</t>
    <rPh sb="1" eb="3">
      <t>ジュウライ</t>
    </rPh>
    <rPh sb="3" eb="5">
      <t>コウホウ</t>
    </rPh>
    <rPh sb="6" eb="8">
      <t>セッチ</t>
    </rPh>
    <rPh sb="8" eb="10">
      <t>ダイスウ</t>
    </rPh>
    <phoneticPr fontId="62"/>
  </si>
  <si>
    <t>【従来工法】稼働時間</t>
    <rPh sb="1" eb="3">
      <t>ジュウライ</t>
    </rPh>
    <rPh sb="3" eb="5">
      <t>コウホウ</t>
    </rPh>
    <rPh sb="6" eb="8">
      <t>カドウ</t>
    </rPh>
    <rPh sb="8" eb="10">
      <t>ジカン</t>
    </rPh>
    <phoneticPr fontId="62"/>
  </si>
  <si>
    <t>【従来工法】稼働日数</t>
    <rPh sb="1" eb="3">
      <t>ジュウライ</t>
    </rPh>
    <rPh sb="3" eb="5">
      <t>コウホウ</t>
    </rPh>
    <rPh sb="6" eb="8">
      <t>カドウ</t>
    </rPh>
    <rPh sb="8" eb="10">
      <t>ニッスウ</t>
    </rPh>
    <phoneticPr fontId="62"/>
  </si>
  <si>
    <t>【採用工法】電力使用量</t>
    <rPh sb="1" eb="3">
      <t>サイヨウ</t>
    </rPh>
    <rPh sb="3" eb="5">
      <t>コウホウ</t>
    </rPh>
    <rPh sb="6" eb="8">
      <t>デンリョク</t>
    </rPh>
    <rPh sb="8" eb="11">
      <t>シヨウリョウ</t>
    </rPh>
    <phoneticPr fontId="62"/>
  </si>
  <si>
    <t>判定（記入漏れ）</t>
    <rPh sb="0" eb="2">
      <t>ハンテイ</t>
    </rPh>
    <rPh sb="3" eb="5">
      <t>キニュウ</t>
    </rPh>
    <rPh sb="5" eb="6">
      <t>モ</t>
    </rPh>
    <phoneticPr fontId="1"/>
  </si>
  <si>
    <t>エラーチェック（工事名等）</t>
    <rPh sb="8" eb="10">
      <t>コウジ</t>
    </rPh>
    <rPh sb="10" eb="11">
      <t>ナ</t>
    </rPh>
    <rPh sb="11" eb="12">
      <t>トウ</t>
    </rPh>
    <phoneticPr fontId="1"/>
  </si>
  <si>
    <t>エラーチェック（発電機）</t>
    <rPh sb="8" eb="11">
      <t>ハツデンキ</t>
    </rPh>
    <phoneticPr fontId="1"/>
  </si>
  <si>
    <t>エラーチェック（商用電源）</t>
    <rPh sb="8" eb="10">
      <t>ショウヨウ</t>
    </rPh>
    <rPh sb="10" eb="12">
      <t>デンゲン</t>
    </rPh>
    <phoneticPr fontId="1"/>
  </si>
  <si>
    <t>数量</t>
    <rPh sb="0" eb="2">
      <t>スウリョウ</t>
    </rPh>
    <phoneticPr fontId="62"/>
  </si>
  <si>
    <t>項目</t>
    <rPh sb="0" eb="2">
      <t>コウモク</t>
    </rPh>
    <phoneticPr fontId="62"/>
  </si>
  <si>
    <t>エラーチェック（乗用車による移動）</t>
    <rPh sb="8" eb="11">
      <t>ジョウヨウシャ</t>
    </rPh>
    <rPh sb="14" eb="16">
      <t>イドウ</t>
    </rPh>
    <phoneticPr fontId="1"/>
  </si>
  <si>
    <t>受注者名が記入されていますか。</t>
    <rPh sb="0" eb="3">
      <t>ジュチュウシャ</t>
    </rPh>
    <rPh sb="3" eb="4">
      <t>メイ</t>
    </rPh>
    <rPh sb="5" eb="7">
      <t>キニュウ</t>
    </rPh>
    <phoneticPr fontId="1"/>
  </si>
  <si>
    <t>工事名が記入されていますか。</t>
    <rPh sb="0" eb="2">
      <t>コウジ</t>
    </rPh>
    <rPh sb="2" eb="3">
      <t>メイ</t>
    </rPh>
    <rPh sb="4" eb="6">
      <t>キニュウ</t>
    </rPh>
    <phoneticPr fontId="1"/>
  </si>
  <si>
    <t>工事区分、工種が選択されていますか。</t>
    <rPh sb="0" eb="2">
      <t>コウジ</t>
    </rPh>
    <rPh sb="2" eb="4">
      <t>クブン</t>
    </rPh>
    <rPh sb="5" eb="7">
      <t>コウシュ</t>
    </rPh>
    <rPh sb="8" eb="10">
      <t>センタク</t>
    </rPh>
    <phoneticPr fontId="1"/>
  </si>
  <si>
    <t>請負金額が記入されていますか。</t>
    <rPh sb="0" eb="2">
      <t>ウケオイ</t>
    </rPh>
    <rPh sb="2" eb="4">
      <t>キンガク</t>
    </rPh>
    <rPh sb="5" eb="7">
      <t>キニュウ</t>
    </rPh>
    <phoneticPr fontId="62"/>
  </si>
  <si>
    <t>工期の開始日が記入されていますか。</t>
    <rPh sb="0" eb="2">
      <t>コウキ</t>
    </rPh>
    <rPh sb="3" eb="6">
      <t>カイシビ</t>
    </rPh>
    <rPh sb="7" eb="9">
      <t>キニュウ</t>
    </rPh>
    <phoneticPr fontId="1"/>
  </si>
  <si>
    <t>工期の終了日が記入されていますか。</t>
    <rPh sb="0" eb="2">
      <t>コウキ</t>
    </rPh>
    <rPh sb="3" eb="6">
      <t>シュウリョウビ</t>
    </rPh>
    <rPh sb="7" eb="9">
      <t>キニュウ</t>
    </rPh>
    <phoneticPr fontId="1"/>
  </si>
  <si>
    <t>調査期間の開始日が記入されていますか。</t>
    <rPh sb="0" eb="2">
      <t>チョウサ</t>
    </rPh>
    <rPh sb="2" eb="4">
      <t>キカン</t>
    </rPh>
    <rPh sb="5" eb="8">
      <t>カイシビ</t>
    </rPh>
    <rPh sb="9" eb="11">
      <t>キニュウ</t>
    </rPh>
    <phoneticPr fontId="62"/>
  </si>
  <si>
    <t>ＩＣＴ実施の有無が記入されていますか。</t>
    <rPh sb="3" eb="5">
      <t>ジッシ</t>
    </rPh>
    <rPh sb="6" eb="8">
      <t>ウム</t>
    </rPh>
    <rPh sb="9" eb="11">
      <t>キニュウ</t>
    </rPh>
    <phoneticPr fontId="62"/>
  </si>
  <si>
    <t>稼働日数
（調査期間）</t>
    <phoneticPr fontId="2"/>
  </si>
  <si>
    <t>稼働時間
（1日あたりの平均）</t>
    <phoneticPr fontId="2"/>
  </si>
  <si>
    <t>ＩＣＴ土工（掘削）</t>
    <rPh sb="3" eb="5">
      <t>ドコウ</t>
    </rPh>
    <rPh sb="6" eb="8">
      <t>クッサク</t>
    </rPh>
    <phoneticPr fontId="62"/>
  </si>
  <si>
    <t>ＩＣＴ土工（法面整形）</t>
    <rPh sb="3" eb="5">
      <t>ドコウ</t>
    </rPh>
    <rPh sb="6" eb="8">
      <t>ノリメン</t>
    </rPh>
    <rPh sb="8" eb="10">
      <t>セイケイ</t>
    </rPh>
    <phoneticPr fontId="62"/>
  </si>
  <si>
    <t>ＩＣＴ土工（路体、築堤）</t>
    <rPh sb="3" eb="5">
      <t>ドコウ</t>
    </rPh>
    <rPh sb="6" eb="7">
      <t>ロ</t>
    </rPh>
    <rPh sb="7" eb="8">
      <t>カラダ</t>
    </rPh>
    <rPh sb="9" eb="11">
      <t>チクテイ</t>
    </rPh>
    <phoneticPr fontId="62"/>
  </si>
  <si>
    <t>ＩＣＴ土工（路床）</t>
    <rPh sb="3" eb="5">
      <t>ドコウ</t>
    </rPh>
    <rPh sb="6" eb="8">
      <t>ロショウ</t>
    </rPh>
    <phoneticPr fontId="62"/>
  </si>
  <si>
    <t>ＩＣＴ舗装工（不陸整正）</t>
    <rPh sb="3" eb="5">
      <t>ホソウ</t>
    </rPh>
    <rPh sb="5" eb="6">
      <t>コウ</t>
    </rPh>
    <rPh sb="7" eb="9">
      <t>フリク</t>
    </rPh>
    <rPh sb="9" eb="11">
      <t>セイセイ</t>
    </rPh>
    <phoneticPr fontId="62"/>
  </si>
  <si>
    <t>ＩＣＴ舗装工（下層路盤）</t>
    <rPh sb="3" eb="5">
      <t>ホソウ</t>
    </rPh>
    <rPh sb="5" eb="6">
      <t>コウ</t>
    </rPh>
    <rPh sb="7" eb="9">
      <t>カソウ</t>
    </rPh>
    <rPh sb="9" eb="11">
      <t>ロバン</t>
    </rPh>
    <phoneticPr fontId="62"/>
  </si>
  <si>
    <t>ＩＣＴ舗装工（上層路盤）</t>
    <rPh sb="3" eb="5">
      <t>ホソウ</t>
    </rPh>
    <rPh sb="5" eb="6">
      <t>コウ</t>
    </rPh>
    <rPh sb="7" eb="9">
      <t>ジョウソウ</t>
    </rPh>
    <rPh sb="9" eb="11">
      <t>ロバン</t>
    </rPh>
    <phoneticPr fontId="62"/>
  </si>
  <si>
    <t>ＩＣＴ地盤改良工（安定処理）</t>
    <rPh sb="3" eb="5">
      <t>ジバン</t>
    </rPh>
    <rPh sb="5" eb="7">
      <t>カイリョウ</t>
    </rPh>
    <rPh sb="7" eb="8">
      <t>コウ</t>
    </rPh>
    <rPh sb="9" eb="11">
      <t>アンテイ</t>
    </rPh>
    <rPh sb="11" eb="13">
      <t>ショリ</t>
    </rPh>
    <phoneticPr fontId="62"/>
  </si>
  <si>
    <t>ＩＣＴ土工（路床盛土）</t>
    <rPh sb="3" eb="5">
      <t>ドコウ</t>
    </rPh>
    <rPh sb="6" eb="8">
      <t>ロショウ</t>
    </rPh>
    <rPh sb="8" eb="9">
      <t>モ</t>
    </rPh>
    <rPh sb="9" eb="10">
      <t>ド</t>
    </rPh>
    <phoneticPr fontId="62"/>
  </si>
  <si>
    <t>稼働台数</t>
    <rPh sb="0" eb="2">
      <t>カドウ</t>
    </rPh>
    <rPh sb="2" eb="4">
      <t>ダイスウ</t>
    </rPh>
    <phoneticPr fontId="62"/>
  </si>
  <si>
    <t>移動を省略できた距離（往復）</t>
    <rPh sb="0" eb="2">
      <t>イドウ</t>
    </rPh>
    <rPh sb="3" eb="5">
      <t>ショウリャク</t>
    </rPh>
    <rPh sb="8" eb="10">
      <t>キョリ</t>
    </rPh>
    <rPh sb="11" eb="13">
      <t>オウフク</t>
    </rPh>
    <phoneticPr fontId="62"/>
  </si>
  <si>
    <r>
      <t>　左記の台数は調査期間30日間における「</t>
    </r>
    <r>
      <rPr>
        <sz val="11"/>
        <color rgb="FFFF0000"/>
        <rFont val="ＭＳ Ｐゴシック"/>
        <family val="3"/>
        <charset val="128"/>
        <scheme val="minor"/>
      </rPr>
      <t>１日あたりの平均稼働台数</t>
    </r>
    <r>
      <rPr>
        <sz val="11"/>
        <color theme="1"/>
        <rFont val="ＭＳ Ｐゴシック"/>
        <family val="3"/>
        <charset val="128"/>
        <scheme val="minor"/>
      </rPr>
      <t>」が表示されていますか。
　誤って「延べ台数」が表示されていませんか。</t>
    </r>
    <rPh sb="1" eb="3">
      <t>サキ</t>
    </rPh>
    <rPh sb="4" eb="6">
      <t>ダイスウ</t>
    </rPh>
    <rPh sb="7" eb="9">
      <t>チョウサ</t>
    </rPh>
    <rPh sb="9" eb="11">
      <t>キカン</t>
    </rPh>
    <rPh sb="13" eb="15">
      <t>ニチカン</t>
    </rPh>
    <rPh sb="21" eb="22">
      <t>ニチ</t>
    </rPh>
    <rPh sb="26" eb="28">
      <t>ヘイキン</t>
    </rPh>
    <rPh sb="28" eb="30">
      <t>カドウ</t>
    </rPh>
    <rPh sb="30" eb="32">
      <t>ダイスウ</t>
    </rPh>
    <rPh sb="34" eb="36">
      <t>ヒョウジ</t>
    </rPh>
    <rPh sb="46" eb="47">
      <t>アヤマ</t>
    </rPh>
    <rPh sb="50" eb="51">
      <t>ノ</t>
    </rPh>
    <rPh sb="52" eb="54">
      <t>ダイスウ</t>
    </rPh>
    <rPh sb="56" eb="58">
      <t>ヒョウジ</t>
    </rPh>
    <phoneticPr fontId="62"/>
  </si>
  <si>
    <r>
      <t>　左記の台数は調査期間30日間における「</t>
    </r>
    <r>
      <rPr>
        <sz val="9"/>
        <color rgb="FFFF0000"/>
        <rFont val="ＭＳ Ｐゴシック"/>
        <family val="3"/>
        <charset val="128"/>
        <scheme val="minor"/>
      </rPr>
      <t>１日あたりの平均稼働台数</t>
    </r>
    <r>
      <rPr>
        <sz val="9"/>
        <color theme="1"/>
        <rFont val="ＭＳ Ｐゴシック"/>
        <family val="3"/>
        <charset val="128"/>
        <scheme val="minor"/>
      </rPr>
      <t>」が表示されていますか。
　誤って「延べ台数」が表示されていませんか。</t>
    </r>
    <phoneticPr fontId="62"/>
  </si>
  <si>
    <r>
      <t>　左記の稼働時間は調査期間30日間における「</t>
    </r>
    <r>
      <rPr>
        <sz val="9"/>
        <color rgb="FFFF0000"/>
        <rFont val="ＭＳ Ｐゴシック"/>
        <family val="3"/>
        <charset val="128"/>
        <scheme val="minor"/>
      </rPr>
      <t>１日あたりの平均稼働時間</t>
    </r>
    <r>
      <rPr>
        <sz val="9"/>
        <color theme="1"/>
        <rFont val="ＭＳ Ｐゴシック"/>
        <family val="3"/>
        <charset val="128"/>
        <scheme val="minor"/>
      </rPr>
      <t>」が表示されていますか。誤って「延べ時間」が表示されていませんか。</t>
    </r>
    <rPh sb="4" eb="6">
      <t>カドウ</t>
    </rPh>
    <rPh sb="6" eb="8">
      <t>ジカン</t>
    </rPh>
    <rPh sb="32" eb="34">
      <t>ジカン</t>
    </rPh>
    <rPh sb="52" eb="54">
      <t>ジカン</t>
    </rPh>
    <phoneticPr fontId="62"/>
  </si>
  <si>
    <r>
      <t>　左記の電力使用量は「</t>
    </r>
    <r>
      <rPr>
        <sz val="9"/>
        <color rgb="FFFF0000"/>
        <rFont val="ＭＳ Ｐゴシック"/>
        <family val="3"/>
        <charset val="128"/>
        <scheme val="minor"/>
      </rPr>
      <t>発電機から商用電源に変更した部分の燃料消費量</t>
    </r>
    <r>
      <rPr>
        <sz val="9"/>
        <color theme="1"/>
        <rFont val="ＭＳ Ｐゴシック"/>
        <family val="3"/>
        <charset val="128"/>
        <scheme val="minor"/>
      </rPr>
      <t>」が表示されていますか。
　また、「</t>
    </r>
    <r>
      <rPr>
        <sz val="9"/>
        <color rgb="FFFF0000"/>
        <rFont val="ＭＳ Ｐゴシック"/>
        <family val="3"/>
        <charset val="128"/>
        <scheme val="minor"/>
      </rPr>
      <t>調査期間30日間における使用量</t>
    </r>
    <r>
      <rPr>
        <sz val="9"/>
        <color theme="1"/>
        <rFont val="ＭＳ Ｐゴシック"/>
        <family val="3"/>
        <charset val="128"/>
        <scheme val="minor"/>
      </rPr>
      <t>」が表示されていますか。</t>
    </r>
    <rPh sb="4" eb="6">
      <t>デンリョク</t>
    </rPh>
    <rPh sb="6" eb="9">
      <t>シヨウリョウ</t>
    </rPh>
    <rPh sb="11" eb="14">
      <t>ハツデンキ</t>
    </rPh>
    <rPh sb="16" eb="18">
      <t>ショウヨウ</t>
    </rPh>
    <rPh sb="18" eb="20">
      <t>デンゲン</t>
    </rPh>
    <rPh sb="21" eb="23">
      <t>ヘンコウ</t>
    </rPh>
    <rPh sb="25" eb="27">
      <t>ブブン</t>
    </rPh>
    <rPh sb="28" eb="30">
      <t>ネンリョウ</t>
    </rPh>
    <rPh sb="30" eb="33">
      <t>ショウヒリョウ</t>
    </rPh>
    <rPh sb="35" eb="37">
      <t>ヒョウジ</t>
    </rPh>
    <rPh sb="63" eb="66">
      <t>シヨウリョウ</t>
    </rPh>
    <phoneticPr fontId="62"/>
  </si>
  <si>
    <r>
      <t>　左記の距離は「</t>
    </r>
    <r>
      <rPr>
        <sz val="9"/>
        <color rgb="FFFF0000"/>
        <rFont val="ＭＳ Ｐゴシック"/>
        <family val="3"/>
        <charset val="128"/>
        <scheme val="minor"/>
      </rPr>
      <t>往復分</t>
    </r>
    <r>
      <rPr>
        <sz val="9"/>
        <color theme="1"/>
        <rFont val="ＭＳ Ｐゴシック"/>
        <family val="3"/>
        <charset val="128"/>
        <scheme val="minor"/>
      </rPr>
      <t>」の距離が表示されていますか。
　誤って「片道分」の距離が表示されていませんか。</t>
    </r>
    <rPh sb="4" eb="6">
      <t>キョリ</t>
    </rPh>
    <rPh sb="8" eb="10">
      <t>オウフク</t>
    </rPh>
    <rPh sb="10" eb="11">
      <t>ブン</t>
    </rPh>
    <rPh sb="13" eb="15">
      <t>キョリ</t>
    </rPh>
    <rPh sb="32" eb="34">
      <t>カタミチ</t>
    </rPh>
    <rPh sb="34" eb="35">
      <t>ブン</t>
    </rPh>
    <rPh sb="37" eb="39">
      <t>キョリ</t>
    </rPh>
    <phoneticPr fontId="62"/>
  </si>
  <si>
    <r>
      <t>●ＡＳＰ採用</t>
    </r>
    <r>
      <rPr>
        <sz val="12"/>
        <rFont val="ＭＳ Ｐゴシック"/>
        <family val="3"/>
        <charset val="128"/>
      </rPr>
      <t>工事の場合は、以下の内容を記入してください。</t>
    </r>
    <rPh sb="4" eb="6">
      <t>サイヨウ</t>
    </rPh>
    <rPh sb="6" eb="8">
      <t>コウジ</t>
    </rPh>
    <rPh sb="9" eb="11">
      <t>バアイ</t>
    </rPh>
    <rPh sb="13" eb="15">
      <t>イカ</t>
    </rPh>
    <rPh sb="16" eb="18">
      <t>ナイヨウ</t>
    </rPh>
    <rPh sb="19" eb="21">
      <t>キニュウ</t>
    </rPh>
    <phoneticPr fontId="2"/>
  </si>
  <si>
    <r>
      <t>●遠隔臨場実施</t>
    </r>
    <r>
      <rPr>
        <sz val="12"/>
        <rFont val="ＭＳ Ｐゴシック"/>
        <family val="3"/>
        <charset val="128"/>
      </rPr>
      <t>工事の場合は、以下の内容を記入してください。</t>
    </r>
    <rPh sb="1" eb="3">
      <t>エンカク</t>
    </rPh>
    <rPh sb="3" eb="5">
      <t>リンジョウ</t>
    </rPh>
    <rPh sb="5" eb="7">
      <t>ジッシ</t>
    </rPh>
    <rPh sb="7" eb="9">
      <t>コウジ</t>
    </rPh>
    <rPh sb="10" eb="12">
      <t>バアイ</t>
    </rPh>
    <rPh sb="14" eb="16">
      <t>イカ</t>
    </rPh>
    <rPh sb="17" eb="19">
      <t>ナイヨウ</t>
    </rPh>
    <rPh sb="20" eb="22">
      <t>キニュウ</t>
    </rPh>
    <phoneticPr fontId="2"/>
  </si>
  <si>
    <r>
      <t>●３次元測量または３次元出来形管理を実施した</t>
    </r>
    <r>
      <rPr>
        <sz val="12"/>
        <rFont val="ＭＳ Ｐゴシック"/>
        <family val="3"/>
        <charset val="128"/>
      </rPr>
      <t>場合は、以下の内容を記入してください。</t>
    </r>
    <rPh sb="2" eb="4">
      <t>ジゲン</t>
    </rPh>
    <rPh sb="4" eb="6">
      <t>ソクリョウ</t>
    </rPh>
    <rPh sb="10" eb="12">
      <t>ジゲン</t>
    </rPh>
    <rPh sb="12" eb="15">
      <t>デキガタ</t>
    </rPh>
    <rPh sb="15" eb="17">
      <t>カンリ</t>
    </rPh>
    <rPh sb="18" eb="20">
      <t>ジッシ</t>
    </rPh>
    <rPh sb="22" eb="24">
      <t>バアイ</t>
    </rPh>
    <rPh sb="26" eb="28">
      <t>イカ</t>
    </rPh>
    <rPh sb="29" eb="31">
      <t>ナイヨウ</t>
    </rPh>
    <rPh sb="32" eb="34">
      <t>キニュウ</t>
    </rPh>
    <phoneticPr fontId="2"/>
  </si>
  <si>
    <r>
      <t>●以下の項目について、</t>
    </r>
    <r>
      <rPr>
        <u/>
        <sz val="12"/>
        <rFont val="ＭＳ Ｐゴシック"/>
        <family val="3"/>
        <charset val="128"/>
      </rPr>
      <t>全工事期間</t>
    </r>
    <r>
      <rPr>
        <sz val="12"/>
        <rFont val="ＭＳ Ｐゴシック"/>
        <family val="3"/>
        <charset val="128"/>
      </rPr>
      <t>における使用量を教えてください。</t>
    </r>
    <rPh sb="1" eb="3">
      <t>イカ</t>
    </rPh>
    <rPh sb="4" eb="6">
      <t>コウモク</t>
    </rPh>
    <rPh sb="11" eb="12">
      <t>ゼン</t>
    </rPh>
    <rPh sb="12" eb="14">
      <t>コウジ</t>
    </rPh>
    <rPh sb="14" eb="16">
      <t>キカン</t>
    </rPh>
    <rPh sb="20" eb="22">
      <t>シヨウ</t>
    </rPh>
    <rPh sb="22" eb="23">
      <t>リョウ</t>
    </rPh>
    <rPh sb="24" eb="25">
      <t>オシ</t>
    </rPh>
    <phoneticPr fontId="2"/>
  </si>
  <si>
    <t>２０２１－１１－１１１１</t>
    <phoneticPr fontId="2"/>
  </si>
  <si>
    <t>○○○○(株)</t>
    <phoneticPr fontId="2"/>
  </si>
  <si>
    <t>○○○○○○○○工事</t>
    <phoneticPr fontId="2"/>
  </si>
  <si>
    <t>河川</t>
    <phoneticPr fontId="2"/>
  </si>
  <si>
    <t>○○事務所</t>
    <phoneticPr fontId="2"/>
  </si>
  <si>
    <t>札幌市</t>
    <phoneticPr fontId="2"/>
  </si>
  <si>
    <t>砂防土工、ブロック積擁壁工、○○工等</t>
    <rPh sb="0" eb="2">
      <t>サボウ</t>
    </rPh>
    <rPh sb="2" eb="4">
      <t>ドコウ</t>
    </rPh>
    <rPh sb="9" eb="10">
      <t>ツ</t>
    </rPh>
    <rPh sb="10" eb="12">
      <t>ヨウヘキ</t>
    </rPh>
    <rPh sb="12" eb="13">
      <t>コウ</t>
    </rPh>
    <rPh sb="16" eb="17">
      <t>コウ</t>
    </rPh>
    <rPh sb="17" eb="18">
      <t>トウ</t>
    </rPh>
    <phoneticPr fontId="2"/>
  </si>
  <si>
    <t>㎡</t>
  </si>
  <si>
    <t>ユニック車</t>
    <rPh sb="4" eb="5">
      <t>シャ</t>
    </rPh>
    <phoneticPr fontId="2"/>
  </si>
  <si>
    <t>低燃費型</t>
    <rPh sb="0" eb="3">
      <t>テイネンピ</t>
    </rPh>
    <rPh sb="3" eb="4">
      <t>カタ</t>
    </rPh>
    <phoneticPr fontId="2"/>
  </si>
  <si>
    <t>運搬・荷下ろし</t>
    <rPh sb="0" eb="2">
      <t>ウンパン</t>
    </rPh>
    <rPh sb="3" eb="5">
      <t>ニオ</t>
    </rPh>
    <phoneticPr fontId="2"/>
  </si>
  <si>
    <t>－</t>
    <phoneticPr fontId="2"/>
  </si>
  <si>
    <t>50～149kVA</t>
  </si>
  <si>
    <t>MC</t>
  </si>
  <si>
    <t>○</t>
  </si>
  <si>
    <t>　①工事期間中の遠隔臨場による検査等の実施回数</t>
    <rPh sb="2" eb="4">
      <t>コウジ</t>
    </rPh>
    <rPh sb="4" eb="6">
      <t>キカン</t>
    </rPh>
    <rPh sb="6" eb="7">
      <t>チュウ</t>
    </rPh>
    <rPh sb="8" eb="10">
      <t>エンカク</t>
    </rPh>
    <rPh sb="10" eb="12">
      <t>リンジョウ</t>
    </rPh>
    <rPh sb="15" eb="17">
      <t>ケンサ</t>
    </rPh>
    <rPh sb="17" eb="18">
      <t>トウ</t>
    </rPh>
    <rPh sb="19" eb="21">
      <t>ジッシ</t>
    </rPh>
    <rPh sb="21" eb="23">
      <t>カイスウ</t>
    </rPh>
    <phoneticPr fontId="2"/>
  </si>
  <si>
    <t>　ブロック製作時の打設足場にレールとキャスターを取り付け、人力による足場移動が可能となり、従来のクレーンによる吊上げ移動と比べクレーンの使用を抑え、燃料消費量、CO2排出量を削減する。</t>
    <phoneticPr fontId="20"/>
  </si>
  <si>
    <t>【対策前】・・・１日あたりの作業時間：５ｈ
　燃料消費量　１３L/h　×　５ｈ/日　×　２０日　＝　１，３００L（軽油）
【対策後】・・・１日あたりの作業時間：４ｈ
　燃料消費量　１３L/h　×　４ｈ/日　×　２０日　＝　１，０４０L（軽油）</t>
    <rPh sb="1" eb="3">
      <t>タイサク</t>
    </rPh>
    <rPh sb="3" eb="4">
      <t>マエ</t>
    </rPh>
    <rPh sb="9" eb="10">
      <t>ニチ</t>
    </rPh>
    <rPh sb="14" eb="16">
      <t>サギョウ</t>
    </rPh>
    <rPh sb="16" eb="18">
      <t>ジカン</t>
    </rPh>
    <rPh sb="23" eb="25">
      <t>ネンリョウ</t>
    </rPh>
    <rPh sb="25" eb="28">
      <t>ショウヒリョウ</t>
    </rPh>
    <rPh sb="40" eb="41">
      <t>ニチ</t>
    </rPh>
    <rPh sb="46" eb="47">
      <t>ニチ</t>
    </rPh>
    <rPh sb="57" eb="59">
      <t>ケイユ</t>
    </rPh>
    <rPh sb="63" eb="66">
      <t>タイサクゴ</t>
    </rPh>
    <rPh sb="85" eb="87">
      <t>ネンリョウ</t>
    </rPh>
    <rPh sb="87" eb="90">
      <t>ショウヒリョウ</t>
    </rPh>
    <rPh sb="102" eb="103">
      <t>ニチ</t>
    </rPh>
    <rPh sb="108" eb="109">
      <t>ニチ</t>
    </rPh>
    <rPh sb="119" eb="121">
      <t>ケイユ</t>
    </rPh>
    <phoneticPr fontId="20"/>
  </si>
  <si>
    <t>砂防土工、○○工等</t>
    <rPh sb="0" eb="2">
      <t>サボウ</t>
    </rPh>
    <rPh sb="2" eb="4">
      <t>ドコウ</t>
    </rPh>
    <rPh sb="7" eb="8">
      <t>コウ</t>
    </rPh>
    <rPh sb="8" eb="9">
      <t>トウ</t>
    </rPh>
    <phoneticPr fontId="2"/>
  </si>
  <si>
    <t>請負金額[千円（税込）]</t>
    <rPh sb="0" eb="2">
      <t>ウケオイ</t>
    </rPh>
    <rPh sb="2" eb="4">
      <t>キンガク</t>
    </rPh>
    <rPh sb="5" eb="6">
      <t>セン</t>
    </rPh>
    <phoneticPr fontId="16"/>
  </si>
  <si>
    <r>
      <t>注：</t>
    </r>
    <r>
      <rPr>
        <sz val="9"/>
        <color rgb="FFFF0000"/>
        <rFont val="ＭＳ Ｐゴシック"/>
        <family val="3"/>
        <charset val="128"/>
        <scheme val="minor"/>
      </rPr>
      <t>千円単位</t>
    </r>
    <r>
      <rPr>
        <sz val="9"/>
        <color theme="1"/>
        <rFont val="ＭＳ Ｐゴシック"/>
        <family val="3"/>
        <charset val="128"/>
        <scheme val="minor"/>
      </rPr>
      <t>（税込み）としてください。</t>
    </r>
    <rPh sb="0" eb="1">
      <t>チュウ</t>
    </rPh>
    <rPh sb="2" eb="3">
      <t>セン</t>
    </rPh>
    <rPh sb="3" eb="4">
      <t>エン</t>
    </rPh>
    <rPh sb="4" eb="6">
      <t>タンイ</t>
    </rPh>
    <rPh sb="7" eb="8">
      <t>ゼイ</t>
    </rPh>
    <rPh sb="8" eb="9">
      <t>コ</t>
    </rPh>
    <phoneticPr fontId="62"/>
  </si>
  <si>
    <r>
      <t>工事用の電光標識等に使用する電力を、発電機や仮設電源の電力からソーラーパネルに変更し、燃料や電力使用量を削減し、CO</t>
    </r>
    <r>
      <rPr>
        <vertAlign val="subscript"/>
        <sz val="9"/>
        <rFont val="ＭＳ Ｐゴシック"/>
        <family val="3"/>
        <charset val="128"/>
      </rPr>
      <t>2</t>
    </r>
    <r>
      <rPr>
        <sz val="9"/>
        <rFont val="ＭＳ Ｐゴシック"/>
        <family val="3"/>
        <charset val="128"/>
      </rPr>
      <t>排出量を削減する。</t>
    </r>
    <phoneticPr fontId="2"/>
  </si>
  <si>
    <r>
      <t>現場状況の把握を定点カメラの設置により遠隔地からパソコン等で行うことにより、現場巡視のための事務所と現場の自動車移動が一部不要となることで巡視車両の燃料消費量を削減し、CO</t>
    </r>
    <r>
      <rPr>
        <vertAlign val="subscript"/>
        <sz val="9"/>
        <rFont val="ＭＳ Ｐゴシック"/>
        <family val="3"/>
        <charset val="128"/>
      </rPr>
      <t>2</t>
    </r>
    <r>
      <rPr>
        <sz val="9"/>
        <rFont val="ＭＳ Ｐゴシック"/>
        <family val="3"/>
        <charset val="128"/>
      </rPr>
      <t>の排出削減を図る。</t>
    </r>
    <phoneticPr fontId="2"/>
  </si>
  <si>
    <r>
      <t>寒中コンクリート施工時の防寒養生において、雪寒仮囲いの屋根材に上屋システムを利用したり、内部に高保温性シートを敷設したりすることにより熱損失量を抑えてCO</t>
    </r>
    <r>
      <rPr>
        <vertAlign val="subscript"/>
        <sz val="9"/>
        <rFont val="ＭＳ Ｐゴシック"/>
        <family val="3"/>
        <charset val="128"/>
      </rPr>
      <t>2</t>
    </r>
    <r>
      <rPr>
        <sz val="9"/>
        <rFont val="ＭＳ Ｐゴシック"/>
        <family val="3"/>
        <charset val="128"/>
      </rPr>
      <t>排出量を削減する。</t>
    </r>
    <phoneticPr fontId="2"/>
  </si>
  <si>
    <r>
      <t>鉄筋組立作業において作業の効率化を図るため、1回のクレーン旋回で複数の鉄筋を運べるような吊具を適用し、鉄筋1本当り運搬時間を削減することでCO</t>
    </r>
    <r>
      <rPr>
        <vertAlign val="subscript"/>
        <sz val="9"/>
        <rFont val="ＭＳ Ｐゴシック"/>
        <family val="3"/>
        <charset val="128"/>
      </rPr>
      <t>2</t>
    </r>
    <r>
      <rPr>
        <sz val="9"/>
        <rFont val="ＭＳ Ｐゴシック"/>
        <family val="3"/>
        <charset val="128"/>
      </rPr>
      <t>排出量を削減する。</t>
    </r>
    <phoneticPr fontId="2"/>
  </si>
  <si>
    <r>
      <t>資材移動に際し、移動式計量器を使用することで目的地までの走行距離を短縮し、燃料消費量を低減することで、CO</t>
    </r>
    <r>
      <rPr>
        <vertAlign val="subscript"/>
        <sz val="9"/>
        <rFont val="ＭＳ Ｐゴシック"/>
        <family val="3"/>
        <charset val="128"/>
      </rPr>
      <t>2</t>
    </r>
    <r>
      <rPr>
        <sz val="9"/>
        <rFont val="ＭＳ Ｐゴシック"/>
        <family val="3"/>
        <charset val="128"/>
      </rPr>
      <t>排出量を削減する。</t>
    </r>
    <phoneticPr fontId="2"/>
  </si>
  <si>
    <r>
      <t>現場で使用する機械を燃料消費量の少ないアイドリングストップ機能付や同規格の低燃費型のものに変更することで燃料消費量を削減し、CO</t>
    </r>
    <r>
      <rPr>
        <vertAlign val="subscript"/>
        <sz val="9"/>
        <rFont val="ＭＳ Ｐゴシック"/>
        <family val="3"/>
        <charset val="128"/>
      </rPr>
      <t>2</t>
    </r>
    <r>
      <rPr>
        <sz val="9"/>
        <rFont val="ＭＳ Ｐゴシック"/>
        <family val="3"/>
        <charset val="128"/>
      </rPr>
      <t>排出量を削減する。</t>
    </r>
    <phoneticPr fontId="2"/>
  </si>
  <si>
    <r>
      <t>一般に使用されているバックホウのアクセル部にエンジン出力制限カバーを取付け、出力約80％の位置でアクセルを止めることにより、燃料消費量を低減させCO</t>
    </r>
    <r>
      <rPr>
        <vertAlign val="subscript"/>
        <sz val="9"/>
        <rFont val="ＭＳ Ｐゴシック"/>
        <family val="3"/>
        <charset val="128"/>
      </rPr>
      <t>2</t>
    </r>
    <r>
      <rPr>
        <sz val="9"/>
        <rFont val="ＭＳ Ｐゴシック"/>
        <family val="3"/>
        <charset val="128"/>
      </rPr>
      <t>排出量を削減する。</t>
    </r>
    <phoneticPr fontId="2"/>
  </si>
  <si>
    <r>
      <t>車両の燃料としてLPガスを採用することにより、CO</t>
    </r>
    <r>
      <rPr>
        <vertAlign val="subscript"/>
        <sz val="9"/>
        <rFont val="ＭＳ Ｐゴシック"/>
        <family val="3"/>
        <charset val="128"/>
      </rPr>
      <t>2</t>
    </r>
    <r>
      <rPr>
        <sz val="9"/>
        <rFont val="ＭＳ Ｐゴシック"/>
        <family val="3"/>
        <charset val="128"/>
      </rPr>
      <t>排出量を削減する。</t>
    </r>
    <phoneticPr fontId="2"/>
  </si>
  <si>
    <r>
      <t>従来のタイヤローラに比べ、タイヤの振動効果による締固め力が向上し、所要の締固め効果を得るための転圧回数が減ることで、燃料消費量を低減し、CO</t>
    </r>
    <r>
      <rPr>
        <vertAlign val="subscript"/>
        <sz val="9"/>
        <rFont val="ＭＳ Ｐゴシック"/>
        <family val="3"/>
        <charset val="128"/>
      </rPr>
      <t>2</t>
    </r>
    <r>
      <rPr>
        <sz val="9"/>
        <rFont val="ＭＳ Ｐゴシック"/>
        <family val="3"/>
        <charset val="128"/>
      </rPr>
      <t>排出量を削減する。</t>
    </r>
    <phoneticPr fontId="2"/>
  </si>
  <si>
    <r>
      <t>重機、車両、発動発電機等の燃料としてバイオ燃料を採用することにより、軽油使用量の削減を図り、CO</t>
    </r>
    <r>
      <rPr>
        <vertAlign val="subscript"/>
        <sz val="9"/>
        <rFont val="ＭＳ Ｐゴシック"/>
        <family val="3"/>
        <charset val="128"/>
      </rPr>
      <t>2</t>
    </r>
    <r>
      <rPr>
        <sz val="9"/>
        <rFont val="ＭＳ Ｐゴシック"/>
        <family val="3"/>
        <charset val="128"/>
      </rPr>
      <t>排出量を削減する。</t>
    </r>
    <phoneticPr fontId="2"/>
  </si>
  <si>
    <r>
      <t>現場事務所のストーブを通常の灯油ストーブからペレットストーブに切り替えることにより、灯油使用量の縮減を図り、CO</t>
    </r>
    <r>
      <rPr>
        <vertAlign val="subscript"/>
        <sz val="9"/>
        <rFont val="ＭＳ Ｐゴシック"/>
        <family val="3"/>
        <charset val="128"/>
      </rPr>
      <t>2</t>
    </r>
    <r>
      <rPr>
        <sz val="9"/>
        <rFont val="ＭＳ Ｐゴシック"/>
        <family val="3"/>
        <charset val="128"/>
      </rPr>
      <t>を削減する。</t>
    </r>
    <phoneticPr fontId="2"/>
  </si>
  <si>
    <r>
      <t>現場の電光掲示板や夜間カメラ、事務所等に小型風力発電機を取り付け、電力をまかなうことで、電力使用量の縮減を図り、CO</t>
    </r>
    <r>
      <rPr>
        <vertAlign val="subscript"/>
        <sz val="9"/>
        <rFont val="ＭＳ Ｐゴシック"/>
        <family val="3"/>
        <charset val="128"/>
      </rPr>
      <t>2</t>
    </r>
    <r>
      <rPr>
        <sz val="9"/>
        <rFont val="ＭＳ Ｐゴシック"/>
        <family val="3"/>
        <charset val="128"/>
      </rPr>
      <t>排出量を削減する。</t>
    </r>
    <phoneticPr fontId="2"/>
  </si>
  <si>
    <r>
      <t>現場事務所のトイレを水洗トイレからバイオトイレに切り替えることにより、水道使用量の縮減を図り、CO</t>
    </r>
    <r>
      <rPr>
        <vertAlign val="subscript"/>
        <sz val="9"/>
        <rFont val="ＭＳ Ｐゴシック"/>
        <family val="3"/>
        <charset val="128"/>
      </rPr>
      <t>2</t>
    </r>
    <r>
      <rPr>
        <sz val="9"/>
        <rFont val="ＭＳ Ｐゴシック"/>
        <family val="3"/>
        <charset val="128"/>
      </rPr>
      <t>排出量を削減する。</t>
    </r>
    <phoneticPr fontId="2"/>
  </si>
  <si>
    <r>
      <t>現場事務所を共同で利用することにより、電力使用量を抑え、CO</t>
    </r>
    <r>
      <rPr>
        <vertAlign val="subscript"/>
        <sz val="9"/>
        <rFont val="ＭＳ Ｐゴシック"/>
        <family val="3"/>
        <charset val="128"/>
      </rPr>
      <t>2</t>
    </r>
    <r>
      <rPr>
        <sz val="9"/>
        <rFont val="ＭＳ Ｐゴシック"/>
        <family val="3"/>
        <charset val="128"/>
      </rPr>
      <t>排出量を削減する。</t>
    </r>
    <phoneticPr fontId="2"/>
  </si>
  <si>
    <t>記入例①</t>
    <rPh sb="0" eb="2">
      <t>キニュウ</t>
    </rPh>
    <rPh sb="2" eb="3">
      <t>レイ</t>
    </rPh>
    <phoneticPr fontId="62"/>
  </si>
  <si>
    <t>記入例②</t>
    <rPh sb="0" eb="2">
      <t>キニュウ</t>
    </rPh>
    <rPh sb="2" eb="3">
      <t>レイ</t>
    </rPh>
    <phoneticPr fontId="62"/>
  </si>
  <si>
    <r>
      <t>【CO</t>
    </r>
    <r>
      <rPr>
        <b/>
        <vertAlign val="subscript"/>
        <sz val="10"/>
        <color theme="1"/>
        <rFont val="ＭＳ Ｐゴシック"/>
        <family val="3"/>
        <charset val="128"/>
      </rPr>
      <t>2</t>
    </r>
    <r>
      <rPr>
        <b/>
        <sz val="10"/>
        <color theme="1"/>
        <rFont val="ＭＳ Ｐゴシック"/>
        <family val="3"/>
        <charset val="128"/>
      </rPr>
      <t>削減活動の創意工夫の概要】</t>
    </r>
    <rPh sb="4" eb="6">
      <t>サクゲン</t>
    </rPh>
    <rPh sb="6" eb="8">
      <t>カツドウ</t>
    </rPh>
    <rPh sb="9" eb="13">
      <t>ソウイクフウ</t>
    </rPh>
    <rPh sb="14" eb="16">
      <t>ガイヨウ</t>
    </rPh>
    <phoneticPr fontId="1"/>
  </si>
  <si>
    <r>
      <t>【CO</t>
    </r>
    <r>
      <rPr>
        <b/>
        <vertAlign val="subscript"/>
        <sz val="10"/>
        <color theme="1"/>
        <rFont val="ＭＳ Ｐゴシック"/>
        <family val="3"/>
        <charset val="128"/>
      </rPr>
      <t>2</t>
    </r>
    <r>
      <rPr>
        <b/>
        <sz val="10"/>
        <color theme="1"/>
        <rFont val="ＭＳ Ｐゴシック"/>
        <family val="3"/>
        <charset val="128"/>
      </rPr>
      <t>削減量】</t>
    </r>
    <rPh sb="4" eb="7">
      <t>サクゲンリョウ</t>
    </rPh>
    <phoneticPr fontId="1"/>
  </si>
  <si>
    <t>環境家計簿　調査票（２０２１年度版）</t>
    <rPh sb="0" eb="2">
      <t>カンキョウ</t>
    </rPh>
    <rPh sb="2" eb="5">
      <t>カケイボ</t>
    </rPh>
    <rPh sb="6" eb="9">
      <t>チョウサヒョウ</t>
    </rPh>
    <rPh sb="14" eb="16">
      <t>ネンド</t>
    </rPh>
    <rPh sb="16" eb="17">
      <t>バン</t>
    </rPh>
    <phoneticPr fontId="1"/>
  </si>
  <si>
    <t>作成日</t>
    <rPh sb="0" eb="2">
      <t>サクセイ</t>
    </rPh>
    <rPh sb="2" eb="3">
      <t>ヒ</t>
    </rPh>
    <phoneticPr fontId="2"/>
  </si>
  <si>
    <t>根拠</t>
    <rPh sb="0" eb="2">
      <t>コンキョ</t>
    </rPh>
    <phoneticPr fontId="21"/>
  </si>
  <si>
    <t>令和３年度　作業日当り標準作業量</t>
    <rPh sb="0" eb="2">
      <t>レイワ</t>
    </rPh>
    <rPh sb="3" eb="5">
      <t>ネンド</t>
    </rPh>
    <rPh sb="6" eb="8">
      <t>サギョウ</t>
    </rPh>
    <rPh sb="8" eb="9">
      <t>ヒ</t>
    </rPh>
    <rPh sb="9" eb="10">
      <t>アタリ</t>
    </rPh>
    <rPh sb="11" eb="13">
      <t>ヒョウジュン</t>
    </rPh>
    <rPh sb="13" eb="15">
      <t>サギョウ</t>
    </rPh>
    <rPh sb="15" eb="16">
      <t>リョウ</t>
    </rPh>
    <phoneticPr fontId="21"/>
  </si>
  <si>
    <t>令和３年度　ＩＣＴ積算要領</t>
    <rPh sb="0" eb="2">
      <t>レイワ</t>
    </rPh>
    <rPh sb="3" eb="5">
      <t>ネンド</t>
    </rPh>
    <rPh sb="9" eb="11">
      <t>セキサン</t>
    </rPh>
    <rPh sb="11" eb="13">
      <t>ヨウリョウ</t>
    </rPh>
    <phoneticPr fontId="21"/>
  </si>
  <si>
    <t>令和３年度　ＩＣＴ積算要領及び令和３年度　作業日当り標準作業量</t>
    <rPh sb="0" eb="2">
      <t>レイワ</t>
    </rPh>
    <rPh sb="3" eb="5">
      <t>ネンド</t>
    </rPh>
    <rPh sb="9" eb="11">
      <t>セキサン</t>
    </rPh>
    <rPh sb="11" eb="13">
      <t>ヨウリョウ</t>
    </rPh>
    <rPh sb="13" eb="14">
      <t>オヨ</t>
    </rPh>
    <phoneticPr fontId="21"/>
  </si>
  <si>
    <t>10人以下</t>
    <rPh sb="2" eb="3">
      <t>ニン</t>
    </rPh>
    <rPh sb="3" eb="5">
      <t>イカ</t>
    </rPh>
    <phoneticPr fontId="17"/>
  </si>
  <si>
    <t>電動</t>
    <rPh sb="0" eb="2">
      <t>デンドウ</t>
    </rPh>
    <phoneticPr fontId="17"/>
  </si>
  <si>
    <t>D</t>
    <phoneticPr fontId="16"/>
  </si>
  <si>
    <t>-</t>
    <phoneticPr fontId="62"/>
  </si>
  <si>
    <t>路面切削機</t>
    <rPh sb="0" eb="2">
      <t>ロメン</t>
    </rPh>
    <rPh sb="2" eb="4">
      <t>セッサク</t>
    </rPh>
    <rPh sb="4" eb="5">
      <t>キ</t>
    </rPh>
    <phoneticPr fontId="62"/>
  </si>
  <si>
    <t>－</t>
    <phoneticPr fontId="62"/>
  </si>
  <si>
    <t>舗装工</t>
    <rPh sb="0" eb="2">
      <t>ホソウ</t>
    </rPh>
    <rPh sb="2" eb="3">
      <t>コウ</t>
    </rPh>
    <phoneticPr fontId="62"/>
  </si>
  <si>
    <t>㎡</t>
    <phoneticPr fontId="62"/>
  </si>
  <si>
    <r>
      <t>●以下の項目について、</t>
    </r>
    <r>
      <rPr>
        <u/>
        <sz val="12"/>
        <color rgb="FFFF0000"/>
        <rFont val="ＭＳ Ｐゴシック"/>
        <family val="3"/>
        <charset val="128"/>
      </rPr>
      <t>全工事期間</t>
    </r>
    <r>
      <rPr>
        <sz val="12"/>
        <color indexed="8"/>
        <rFont val="ＭＳ Ｐゴシック"/>
        <family val="3"/>
        <charset val="128"/>
      </rPr>
      <t>における使用量を教えてください。</t>
    </r>
    <rPh sb="1" eb="3">
      <t>イカ</t>
    </rPh>
    <rPh sb="4" eb="6">
      <t>コウモク</t>
    </rPh>
    <rPh sb="11" eb="12">
      <t>ゼン</t>
    </rPh>
    <rPh sb="12" eb="14">
      <t>コウジ</t>
    </rPh>
    <rPh sb="14" eb="16">
      <t>キカン</t>
    </rPh>
    <rPh sb="20" eb="22">
      <t>シヨウ</t>
    </rPh>
    <rPh sb="22" eb="23">
      <t>リョウ</t>
    </rPh>
    <rPh sb="24" eb="25">
      <t>オシ</t>
    </rPh>
    <phoneticPr fontId="2"/>
  </si>
  <si>
    <t>小計</t>
    <rPh sb="0" eb="2">
      <t>ショウケイ</t>
    </rPh>
    <phoneticPr fontId="16"/>
  </si>
  <si>
    <t>合計</t>
    <rPh sb="0" eb="2">
      <t>ゴウケイ</t>
    </rPh>
    <phoneticPr fontId="16"/>
  </si>
  <si>
    <t>建設機械の燃費性能等による削減効果</t>
    <rPh sb="0" eb="2">
      <t>ケンセツ</t>
    </rPh>
    <rPh sb="2" eb="4">
      <t>キカイ</t>
    </rPh>
    <rPh sb="5" eb="7">
      <t>ネンピ</t>
    </rPh>
    <rPh sb="7" eb="9">
      <t>セイノウ</t>
    </rPh>
    <rPh sb="9" eb="10">
      <t>トウ</t>
    </rPh>
    <rPh sb="13" eb="15">
      <t>サクゲン</t>
    </rPh>
    <rPh sb="15" eb="17">
      <t>コウカ</t>
    </rPh>
    <phoneticPr fontId="1"/>
  </si>
  <si>
    <t>注：工事休止期間が発生した場合は、その期間を「調査票」シートの所定の欄に記入してください。</t>
    <rPh sb="0" eb="1">
      <t>チュウ</t>
    </rPh>
    <rPh sb="2" eb="4">
      <t>コウジ</t>
    </rPh>
    <rPh sb="4" eb="6">
      <t>キュウシ</t>
    </rPh>
    <rPh sb="6" eb="8">
      <t>キカン</t>
    </rPh>
    <rPh sb="9" eb="11">
      <t>ハッセイ</t>
    </rPh>
    <rPh sb="13" eb="15">
      <t>バアイ</t>
    </rPh>
    <rPh sb="19" eb="21">
      <t>キカン</t>
    </rPh>
    <rPh sb="23" eb="26">
      <t>チョウサヒョウ</t>
    </rPh>
    <rPh sb="31" eb="33">
      <t>ショテイ</t>
    </rPh>
    <rPh sb="34" eb="35">
      <t>ラン</t>
    </rPh>
    <rPh sb="36" eb="38">
      <t>キニュウ</t>
    </rPh>
    <phoneticPr fontId="62"/>
  </si>
  <si>
    <t>エラーチェック（建設機械）</t>
    <rPh sb="8" eb="10">
      <t>ケンセツ</t>
    </rPh>
    <rPh sb="10" eb="12">
      <t>キカイ</t>
    </rPh>
    <phoneticPr fontId="1"/>
  </si>
  <si>
    <r>
      <t>　左記の日数は「</t>
    </r>
    <r>
      <rPr>
        <sz val="11"/>
        <color rgb="FFFF0000"/>
        <rFont val="ＭＳ Ｐゴシック"/>
        <family val="3"/>
        <charset val="128"/>
        <scheme val="minor"/>
      </rPr>
      <t>調査期間30日間における稼働日数</t>
    </r>
    <r>
      <rPr>
        <sz val="11"/>
        <color theme="1"/>
        <rFont val="ＭＳ Ｐゴシック"/>
        <family val="3"/>
        <charset val="128"/>
        <scheme val="minor"/>
      </rPr>
      <t>」が表示されていますか。
　誤って「工期全体における稼働日数」が表示されていませんか。</t>
    </r>
    <rPh sb="1" eb="3">
      <t>サキ</t>
    </rPh>
    <rPh sb="4" eb="6">
      <t>ニッスウ</t>
    </rPh>
    <rPh sb="8" eb="10">
      <t>チョウサ</t>
    </rPh>
    <rPh sb="10" eb="12">
      <t>キカン</t>
    </rPh>
    <rPh sb="14" eb="16">
      <t>ニチカン</t>
    </rPh>
    <rPh sb="20" eb="22">
      <t>カドウ</t>
    </rPh>
    <rPh sb="22" eb="24">
      <t>ニッスウ</t>
    </rPh>
    <rPh sb="26" eb="28">
      <t>ヒョウジ</t>
    </rPh>
    <rPh sb="38" eb="39">
      <t>アヤマ</t>
    </rPh>
    <rPh sb="42" eb="44">
      <t>コウキ</t>
    </rPh>
    <rPh sb="44" eb="46">
      <t>ゼンタイ</t>
    </rPh>
    <rPh sb="50" eb="52">
      <t>カドウ</t>
    </rPh>
    <rPh sb="52" eb="54">
      <t>ニッスウ</t>
    </rPh>
    <rPh sb="56" eb="58">
      <t>ヒョウジ</t>
    </rPh>
    <phoneticPr fontId="62"/>
  </si>
  <si>
    <r>
      <t>　左記の日数は「</t>
    </r>
    <r>
      <rPr>
        <sz val="9"/>
        <color rgb="FFFF0000"/>
        <rFont val="ＭＳ Ｐゴシック"/>
        <family val="3"/>
        <charset val="128"/>
        <scheme val="minor"/>
      </rPr>
      <t>調査期間30日間における稼働日数</t>
    </r>
    <r>
      <rPr>
        <sz val="9"/>
        <color theme="1"/>
        <rFont val="ＭＳ Ｐゴシック"/>
        <family val="3"/>
        <charset val="128"/>
        <scheme val="minor"/>
      </rPr>
      <t>」が表示されていますか。誤って「工期全体における稼働日数」が表示されていませんか。</t>
    </r>
    <phoneticPr fontId="62"/>
  </si>
  <si>
    <r>
      <t>　左記の回数は</t>
    </r>
    <r>
      <rPr>
        <sz val="9"/>
        <rFont val="ＭＳ Ｐゴシック"/>
        <family val="3"/>
        <charset val="128"/>
        <scheme val="minor"/>
      </rPr>
      <t>「</t>
    </r>
    <r>
      <rPr>
        <u/>
        <sz val="9"/>
        <color rgb="FFFF0000"/>
        <rFont val="ＭＳ Ｐゴシック"/>
        <family val="3"/>
        <charset val="128"/>
        <scheme val="minor"/>
      </rPr>
      <t>調査期間30日間</t>
    </r>
    <r>
      <rPr>
        <sz val="9"/>
        <color theme="1"/>
        <rFont val="ＭＳ Ｐゴシック"/>
        <family val="3"/>
        <charset val="128"/>
        <scheme val="minor"/>
      </rPr>
      <t>における回数</t>
    </r>
    <r>
      <rPr>
        <sz val="9"/>
        <rFont val="ＭＳ Ｐゴシック"/>
        <family val="3"/>
        <charset val="128"/>
        <scheme val="minor"/>
      </rPr>
      <t>」</t>
    </r>
    <r>
      <rPr>
        <sz val="9"/>
        <color theme="1"/>
        <rFont val="ＭＳ Ｐゴシック"/>
        <family val="3"/>
        <charset val="128"/>
        <scheme val="minor"/>
      </rPr>
      <t>が表示されていますか。誤って「工期全体における回数」が表示されていませんか。</t>
    </r>
    <rPh sb="4" eb="6">
      <t>カイスウ</t>
    </rPh>
    <rPh sb="20" eb="22">
      <t>カイスウ</t>
    </rPh>
    <rPh sb="46" eb="48">
      <t>カイスウ</t>
    </rPh>
    <phoneticPr fontId="62"/>
  </si>
  <si>
    <r>
      <t>　左記の回数は「</t>
    </r>
    <r>
      <rPr>
        <u/>
        <sz val="9"/>
        <color rgb="FFFF0000"/>
        <rFont val="ＭＳ Ｐゴシック"/>
        <family val="3"/>
        <charset val="128"/>
        <scheme val="minor"/>
      </rPr>
      <t>工事期間全体</t>
    </r>
    <r>
      <rPr>
        <sz val="9"/>
        <color theme="1"/>
        <rFont val="ＭＳ Ｐゴシック"/>
        <family val="3"/>
        <charset val="128"/>
        <scheme val="minor"/>
      </rPr>
      <t>における回数」が表示されていますか。
　誤って「調査期間30日間における回数」が表示されていませんか。</t>
    </r>
    <rPh sb="8" eb="10">
      <t>コウジ</t>
    </rPh>
    <rPh sb="10" eb="12">
      <t>キカン</t>
    </rPh>
    <rPh sb="12" eb="14">
      <t>ゼンタイ</t>
    </rPh>
    <rPh sb="38" eb="40">
      <t>チョウサ</t>
    </rPh>
    <rPh sb="40" eb="42">
      <t>キカン</t>
    </rPh>
    <rPh sb="44" eb="46">
      <t>ニチカン</t>
    </rPh>
    <phoneticPr fontId="62"/>
  </si>
  <si>
    <t>　※その他の取組が２つ以上ある場合は、２ページ目・３ページ目に記入してください。</t>
    <rPh sb="4" eb="5">
      <t>タ</t>
    </rPh>
    <rPh sb="6" eb="8">
      <t>トリクミ</t>
    </rPh>
    <rPh sb="11" eb="13">
      <t>イジョウ</t>
    </rPh>
    <rPh sb="15" eb="17">
      <t>バアイ</t>
    </rPh>
    <rPh sb="23" eb="24">
      <t>メ</t>
    </rPh>
    <rPh sb="29" eb="30">
      <t>メ</t>
    </rPh>
    <rPh sb="31" eb="33">
      <t>キニュウ</t>
    </rPh>
    <phoneticPr fontId="20"/>
  </si>
  <si>
    <t>-</t>
    <phoneticPr fontId="2"/>
  </si>
  <si>
    <t>-</t>
    <phoneticPr fontId="2"/>
  </si>
  <si>
    <r>
      <t xml:space="preserve">簡易型で実施
</t>
    </r>
    <r>
      <rPr>
        <sz val="9"/>
        <color rgb="FF0070C0"/>
        <rFont val="AR P丸ゴシック体E"/>
        <family val="3"/>
        <charset val="128"/>
      </rPr>
      <t>（部分的に活用）</t>
    </r>
    <rPh sb="0" eb="2">
      <t>カンイ</t>
    </rPh>
    <rPh sb="2" eb="3">
      <t>カタ</t>
    </rPh>
    <rPh sb="4" eb="6">
      <t>ジッシ</t>
    </rPh>
    <rPh sb="8" eb="10">
      <t>ブブン</t>
    </rPh>
    <rPh sb="10" eb="11">
      <t>テキ</t>
    </rPh>
    <rPh sb="12" eb="14">
      <t>カツヨウ</t>
    </rPh>
    <phoneticPr fontId="23"/>
  </si>
  <si>
    <t>環境家計簿　調査票</t>
    <rPh sb="0" eb="2">
      <t>カンキョウ</t>
    </rPh>
    <rPh sb="2" eb="5">
      <t>カケイボ</t>
    </rPh>
    <rPh sb="6" eb="9">
      <t>チョウサヒョウ</t>
    </rPh>
    <phoneticPr fontId="62"/>
  </si>
  <si>
    <t>２０２１年度版</t>
    <rPh sb="4" eb="6">
      <t>ネンド</t>
    </rPh>
    <rPh sb="6" eb="7">
      <t>バン</t>
    </rPh>
    <phoneticPr fontId="62"/>
  </si>
  <si>
    <t>工事名</t>
    <rPh sb="0" eb="2">
      <t>コウジ</t>
    </rPh>
    <rPh sb="2" eb="3">
      <t>ナ</t>
    </rPh>
    <phoneticPr fontId="62"/>
  </si>
  <si>
    <t>・・・自動表示</t>
    <rPh sb="3" eb="5">
      <t>ジドウ</t>
    </rPh>
    <rPh sb="5" eb="7">
      <t>ヒョウジ</t>
    </rPh>
    <phoneticPr fontId="2"/>
  </si>
  <si>
    <t>調査終了
（年月日）</t>
    <rPh sb="0" eb="2">
      <t>チョウサ</t>
    </rPh>
    <rPh sb="2" eb="4">
      <t>シュウリョウ</t>
    </rPh>
    <rPh sb="6" eb="9">
      <t>ネンガッピ</t>
    </rPh>
    <phoneticPr fontId="2"/>
  </si>
  <si>
    <r>
      <t>調査開始　</t>
    </r>
    <r>
      <rPr>
        <sz val="11"/>
        <color rgb="FFFF0000"/>
        <rFont val="ＭＳ Ｐゴシック"/>
        <family val="3"/>
        <charset val="128"/>
        <scheme val="minor"/>
      </rPr>
      <t>※</t>
    </r>
    <r>
      <rPr>
        <sz val="11"/>
        <color theme="1"/>
        <rFont val="ＭＳ Ｐゴシック"/>
        <family val="3"/>
        <charset val="128"/>
        <scheme val="minor"/>
      </rPr>
      <t xml:space="preserve">
（年月日）</t>
    </r>
    <rPh sb="0" eb="2">
      <t>チョウサ</t>
    </rPh>
    <rPh sb="8" eb="11">
      <t>ネンガッピ</t>
    </rPh>
    <phoneticPr fontId="2"/>
  </si>
  <si>
    <t>※調査期間は、工期全般における建設機械の稼働量を踏まえた上で、平均的な稼働量となる任意の時期に設定してください。</t>
    <rPh sb="1" eb="3">
      <t>チョウサ</t>
    </rPh>
    <rPh sb="3" eb="5">
      <t>キカン</t>
    </rPh>
    <rPh sb="7" eb="9">
      <t>コウキ</t>
    </rPh>
    <rPh sb="9" eb="11">
      <t>ゼンパン</t>
    </rPh>
    <rPh sb="15" eb="17">
      <t>ケンセツ</t>
    </rPh>
    <rPh sb="17" eb="19">
      <t>キカイ</t>
    </rPh>
    <rPh sb="20" eb="22">
      <t>カドウ</t>
    </rPh>
    <rPh sb="22" eb="23">
      <t>リョウ</t>
    </rPh>
    <rPh sb="24" eb="25">
      <t>フ</t>
    </rPh>
    <rPh sb="28" eb="29">
      <t>ウエ</t>
    </rPh>
    <phoneticPr fontId="2"/>
  </si>
  <si>
    <t>【別添１】</t>
    <rPh sb="1" eb="3">
      <t>ベッテン</t>
    </rPh>
    <phoneticPr fontId="6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</si>
</sst>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_ "/>
    <numFmt numFmtId="177" formatCode="0.00_ "/>
    <numFmt numFmtId="178" formatCode="0.0_ "/>
    <numFmt numFmtId="179" formatCode="#,##0_);[Red]\(#,##0\)"/>
    <numFmt numFmtId="180" formatCode="0.0_);[Red]\(0.0\)"/>
    <numFmt numFmtId="181" formatCode="#,##0.00_);[Red]\(#,##0.00\)"/>
    <numFmt numFmtId="182" formatCode="#,##0.0_ "/>
    <numFmt numFmtId="183" formatCode="#,##0.0_);[Red]\(#,##0.0\)"/>
    <numFmt numFmtId="184" formatCode="#,##0.00_ "/>
    <numFmt numFmtId="185" formatCode="#,##0_ &quot;千円&quot;"/>
    <numFmt numFmtId="186" formatCode="#,##0.00000_ "/>
  </numFmts>
  <fonts count="90">
    <font>
      <sz val="9"/>
      <color theme="1"/>
      <name val="ＭＳ Ｐゴシック"/>
      <family val="3"/>
      <charset val="128"/>
      <scheme val="minor"/>
    </font>
    <font>
      <sz val="6"/>
      <name val="ＭＳ Ｐゴシック"/>
      <family val="3"/>
      <charset val="128"/>
    </font>
    <font>
      <sz val="6"/>
      <name val="ＭＳ Ｐゴシック"/>
      <family val="3"/>
      <charset val="128"/>
    </font>
    <font>
      <b/>
      <sz val="10"/>
      <color indexed="10"/>
      <name val="ＭＳ Ｐゴシック"/>
      <family val="3"/>
      <charset val="128"/>
    </font>
    <font>
      <sz val="11"/>
      <name val="ＭＳ Ｐゴシック"/>
      <family val="3"/>
      <charset val="128"/>
    </font>
    <font>
      <sz val="9"/>
      <name val="ＭＳ Ｐゴシック"/>
      <family val="3"/>
      <charset val="128"/>
    </font>
    <font>
      <sz val="11"/>
      <name val="ＭＳ ゴシック"/>
      <family val="3"/>
      <charset val="128"/>
    </font>
    <font>
      <sz val="10.5"/>
      <name val="ＭＳ ゴシック"/>
      <family val="3"/>
      <charset val="128"/>
    </font>
    <font>
      <sz val="6"/>
      <name val="ＭＳ 明朝"/>
      <family val="1"/>
      <charset val="128"/>
    </font>
    <font>
      <b/>
      <sz val="11"/>
      <name val="ＭＳ ゴシック"/>
      <family val="3"/>
      <charset val="128"/>
    </font>
    <font>
      <sz val="6"/>
      <name val="ＭＳ Ｐ明朝"/>
      <family val="1"/>
      <charset val="128"/>
    </font>
    <font>
      <sz val="10.5"/>
      <color indexed="10"/>
      <name val="ＭＳ ゴシック"/>
      <family val="3"/>
      <charset val="128"/>
    </font>
    <font>
      <b/>
      <sz val="10"/>
      <color indexed="8"/>
      <name val="ＭＳ Ｐゴシック"/>
      <family val="3"/>
      <charset val="128"/>
    </font>
    <font>
      <sz val="10"/>
      <color indexed="8"/>
      <name val="ＭＳ Ｐゴシック"/>
      <family val="3"/>
      <charset val="128"/>
    </font>
    <font>
      <sz val="6"/>
      <name val="ＭＳ Ｐゴシック"/>
      <family val="3"/>
      <charset val="128"/>
    </font>
    <font>
      <b/>
      <vertAlign val="subscript"/>
      <sz val="10"/>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vertAlign val="superscript"/>
      <sz val="9"/>
      <name val="ＭＳ Ｐゴシック"/>
      <family val="3"/>
      <charset val="128"/>
    </font>
    <font>
      <sz val="6"/>
      <name val="ＭＳ Ｐゴシック"/>
      <family val="3"/>
      <charset val="128"/>
    </font>
    <font>
      <sz val="6"/>
      <name val="ＭＳ Ｐゴシック"/>
      <family val="3"/>
      <charset val="128"/>
    </font>
    <font>
      <vertAlign val="subscript"/>
      <sz val="9"/>
      <name val="ＭＳ Ｐゴシック"/>
      <family val="3"/>
      <charset val="128"/>
    </font>
    <font>
      <sz val="6"/>
      <name val="ＭＳ Ｐゴシック"/>
      <family val="3"/>
      <charset val="128"/>
    </font>
    <font>
      <sz val="9"/>
      <color indexed="81"/>
      <name val="ＭＳ Ｐゴシック"/>
      <family val="3"/>
      <charset val="128"/>
    </font>
    <font>
      <b/>
      <sz val="9"/>
      <color indexed="81"/>
      <name val="ＭＳ Ｐゴシック"/>
      <family val="3"/>
      <charset val="128"/>
    </font>
    <font>
      <sz val="9"/>
      <name val="ＭＳ ゴシック"/>
      <family val="3"/>
      <charset val="128"/>
    </font>
    <font>
      <sz val="8"/>
      <name val="ＭＳ ゴシック"/>
      <family val="3"/>
      <charset val="128"/>
    </font>
    <font>
      <b/>
      <u/>
      <sz val="11"/>
      <name val="ＭＳ Ｐゴシック"/>
      <family val="3"/>
      <charset val="128"/>
    </font>
    <font>
      <sz val="12"/>
      <name val="ＭＳ Ｐゴシック"/>
      <family val="3"/>
      <charset val="128"/>
    </font>
    <font>
      <sz val="12"/>
      <color indexed="8"/>
      <name val="ＭＳ Ｐゴシック"/>
      <family val="3"/>
      <charset val="128"/>
    </font>
    <font>
      <b/>
      <u/>
      <sz val="12"/>
      <name val="ＭＳ Ｐゴシック"/>
      <family val="3"/>
      <charset val="128"/>
    </font>
    <font>
      <sz val="9"/>
      <color indexed="10"/>
      <name val="ＭＳ Ｐゴシック"/>
      <family val="3"/>
      <charset val="128"/>
    </font>
    <font>
      <sz val="6"/>
      <name val="ＭＳ Ｐゴシック"/>
      <family val="3"/>
      <charset val="128"/>
    </font>
    <font>
      <sz val="11"/>
      <color theme="1"/>
      <name val="ＭＳ Ｐゴシック"/>
      <family val="3"/>
      <charset val="128"/>
      <scheme val="minor"/>
    </font>
    <font>
      <u/>
      <sz val="9"/>
      <color theme="10"/>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sz val="9"/>
      <name val="ＭＳ Ｐゴシック"/>
      <family val="3"/>
      <charset val="128"/>
      <scheme val="minor"/>
    </font>
    <font>
      <sz val="11"/>
      <name val="ＭＳ Ｐゴシック"/>
      <family val="3"/>
      <charset val="128"/>
      <scheme val="minor"/>
    </font>
    <font>
      <sz val="8"/>
      <color theme="1"/>
      <name val="ＭＳ Ｐゴシック"/>
      <family val="3"/>
      <charset val="128"/>
      <scheme val="minor"/>
    </font>
    <font>
      <sz val="10"/>
      <color theme="1"/>
      <name val="ＭＳ Ｐゴシック"/>
      <family val="3"/>
      <charset val="128"/>
      <scheme val="minor"/>
    </font>
    <font>
      <sz val="10.5"/>
      <color rgb="FFFF0000"/>
      <name val="ＭＳ ゴシック"/>
      <family val="3"/>
      <charset val="128"/>
    </font>
    <font>
      <sz val="6"/>
      <color theme="1"/>
      <name val="ＭＳ Ｐゴシック"/>
      <family val="3"/>
      <charset val="128"/>
      <scheme val="minor"/>
    </font>
    <font>
      <b/>
      <sz val="10"/>
      <color theme="1"/>
      <name val="ＭＳ Ｐゴシック"/>
      <family val="3"/>
      <charset val="128"/>
      <scheme val="minor"/>
    </font>
    <font>
      <b/>
      <sz val="11"/>
      <color rgb="FFFF000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2"/>
      <name val="ＭＳ Ｐゴシック"/>
      <family val="3"/>
      <charset val="128"/>
      <scheme val="minor"/>
    </font>
    <font>
      <sz val="12"/>
      <color theme="1"/>
      <name val="ＭＳ Ｐゴシック"/>
      <family val="3"/>
      <charset val="128"/>
      <scheme val="minor"/>
    </font>
    <font>
      <sz val="11"/>
      <color rgb="FF0070C0"/>
      <name val="ＭＳ Ｐゴシック"/>
      <family val="3"/>
      <charset val="128"/>
      <scheme val="minor"/>
    </font>
    <font>
      <sz val="10"/>
      <color rgb="FFFF0000"/>
      <name val="ＭＳ Ｐゴシック"/>
      <family val="3"/>
      <charset val="128"/>
      <scheme val="minor"/>
    </font>
    <font>
      <sz val="9"/>
      <color rgb="FFFF0000"/>
      <name val="ＭＳ Ｐゴシック"/>
      <family val="3"/>
      <charset val="128"/>
      <scheme val="minor"/>
    </font>
    <font>
      <b/>
      <sz val="14"/>
      <color rgb="FF00B050"/>
      <name val="ＭＳ Ｐゴシック"/>
      <family val="3"/>
      <charset val="128"/>
      <scheme val="minor"/>
    </font>
    <font>
      <u/>
      <sz val="11"/>
      <color theme="10"/>
      <name val="ＭＳ Ｐゴシック"/>
      <family val="3"/>
      <charset val="128"/>
      <scheme val="minor"/>
    </font>
    <font>
      <b/>
      <sz val="14"/>
      <name val="ＭＳ Ｐゴシック"/>
      <family val="3"/>
      <charset val="128"/>
      <scheme val="minor"/>
    </font>
    <font>
      <b/>
      <sz val="11"/>
      <name val="ＭＳ Ｐゴシック"/>
      <family val="3"/>
      <charset val="128"/>
      <scheme val="minor"/>
    </font>
    <font>
      <sz val="8"/>
      <color rgb="FFFF0000"/>
      <name val="ＭＳ Ｐゴシック"/>
      <family val="3"/>
      <charset val="128"/>
      <scheme val="minor"/>
    </font>
    <font>
      <b/>
      <sz val="16"/>
      <color theme="1"/>
      <name val="ＭＳ Ｐゴシック"/>
      <family val="3"/>
      <charset val="128"/>
      <scheme val="minor"/>
    </font>
    <font>
      <u/>
      <sz val="14"/>
      <color theme="10"/>
      <name val="ＭＳ Ｐゴシック"/>
      <family val="3"/>
      <charset val="128"/>
      <scheme val="minor"/>
    </font>
    <font>
      <sz val="14"/>
      <color theme="10"/>
      <name val="ＭＳ Ｐゴシック"/>
      <family val="3"/>
      <charset val="128"/>
      <scheme val="minor"/>
    </font>
    <font>
      <b/>
      <sz val="14"/>
      <color rgb="FFFF0000"/>
      <name val="ＭＳ Ｐゴシック"/>
      <family val="3"/>
      <charset val="128"/>
      <scheme val="minor"/>
    </font>
    <font>
      <sz val="6"/>
      <name val="ＭＳ Ｐゴシック"/>
      <family val="3"/>
      <charset val="128"/>
      <scheme val="minor"/>
    </font>
    <font>
      <u/>
      <sz val="9"/>
      <color rgb="FFFF0000"/>
      <name val="ＭＳ Ｐゴシック"/>
      <family val="3"/>
      <charset val="128"/>
      <scheme val="minor"/>
    </font>
    <font>
      <sz val="14"/>
      <name val="ＭＳ Ｐゴシック"/>
      <family val="3"/>
      <charset val="128"/>
      <scheme val="minor"/>
    </font>
    <font>
      <sz val="8"/>
      <name val="ＭＳ Ｐゴシック"/>
      <family val="3"/>
      <charset val="128"/>
      <scheme val="minor"/>
    </font>
    <font>
      <sz val="10"/>
      <name val="ＭＳ Ｐゴシック"/>
      <family val="3"/>
      <charset val="128"/>
      <scheme val="minor"/>
    </font>
    <font>
      <u/>
      <sz val="14"/>
      <name val="ＭＳ Ｐゴシック"/>
      <family val="3"/>
      <charset val="128"/>
      <scheme val="minor"/>
    </font>
    <font>
      <u/>
      <sz val="11"/>
      <name val="ＭＳ Ｐゴシック"/>
      <family val="3"/>
      <charset val="128"/>
      <scheme val="minor"/>
    </font>
    <font>
      <u/>
      <sz val="12"/>
      <name val="ＭＳ Ｐゴシック"/>
      <family val="3"/>
      <charset val="128"/>
    </font>
    <font>
      <sz val="11"/>
      <name val="AR P丸ゴシック体E"/>
      <family val="3"/>
      <charset val="128"/>
    </font>
    <font>
      <sz val="11"/>
      <color theme="1"/>
      <name val="AR P丸ゴシック体E"/>
      <family val="3"/>
      <charset val="128"/>
    </font>
    <font>
      <b/>
      <sz val="11"/>
      <color theme="1"/>
      <name val="AR P丸ゴシック体E"/>
      <family val="3"/>
      <charset val="128"/>
    </font>
    <font>
      <sz val="10"/>
      <color theme="1"/>
      <name val="AR P丸ゴシック体E"/>
      <family val="3"/>
      <charset val="128"/>
    </font>
    <font>
      <b/>
      <vertAlign val="subscript"/>
      <sz val="10"/>
      <color theme="1"/>
      <name val="ＭＳ Ｐゴシック"/>
      <family val="3"/>
      <charset val="128"/>
    </font>
    <font>
      <b/>
      <sz val="10"/>
      <color theme="1"/>
      <name val="ＭＳ Ｐゴシック"/>
      <family val="3"/>
      <charset val="128"/>
    </font>
    <font>
      <u/>
      <sz val="12"/>
      <color rgb="FFFF0000"/>
      <name val="ＭＳ Ｐゴシック"/>
      <family val="3"/>
      <charset val="128"/>
    </font>
    <font>
      <b/>
      <sz val="9"/>
      <color theme="1"/>
      <name val="ＭＳ Ｐゴシック"/>
      <family val="3"/>
      <charset val="128"/>
      <scheme val="minor"/>
    </font>
    <font>
      <b/>
      <sz val="14"/>
      <color rgb="FF0070C0"/>
      <name val="AR P丸ゴシック体E"/>
      <family val="3"/>
      <charset val="128"/>
    </font>
    <font>
      <i/>
      <sz val="11"/>
      <color rgb="FF0070C0"/>
      <name val="AR P丸ゴシック体E"/>
      <family val="3"/>
      <charset val="128"/>
    </font>
    <font>
      <sz val="11"/>
      <color rgb="FF0070C0"/>
      <name val="AR P丸ゴシック体E"/>
      <family val="3"/>
      <charset val="128"/>
    </font>
    <font>
      <sz val="9"/>
      <color rgb="FF0070C0"/>
      <name val="AR P丸ゴシック体E"/>
      <family val="3"/>
      <charset val="128"/>
    </font>
    <font>
      <b/>
      <sz val="11"/>
      <color rgb="FF0070C0"/>
      <name val="AR P丸ゴシック体E"/>
      <family val="3"/>
      <charset val="128"/>
    </font>
    <font>
      <b/>
      <sz val="12"/>
      <color rgb="FF0070C0"/>
      <name val="ＭＳ Ｐゴシック"/>
      <family val="3"/>
      <charset val="128"/>
      <scheme val="minor"/>
    </font>
    <font>
      <i/>
      <sz val="10"/>
      <color rgb="FF0070C0"/>
      <name val="AR P丸ゴシック体E"/>
      <family val="3"/>
      <charset val="128"/>
    </font>
    <font>
      <sz val="8"/>
      <color theme="1"/>
      <name val="ＭＳ Ｐゴシック"/>
      <family val="3"/>
      <charset val="128"/>
      <scheme val="major"/>
    </font>
    <font>
      <sz val="9"/>
      <color theme="1"/>
      <name val="ＭＳ 明朝"/>
      <family val="1"/>
      <charset val="128"/>
    </font>
    <font>
      <sz val="18"/>
      <color theme="1"/>
      <name val="ＭＳ 明朝"/>
      <family val="1"/>
      <charset val="128"/>
    </font>
    <font>
      <sz val="28"/>
      <color theme="1"/>
      <name val="ＭＳ 明朝"/>
      <family val="1"/>
      <charset val="128"/>
    </font>
    <font>
      <sz val="16"/>
      <color theme="1"/>
      <name val="ＭＳ 明朝"/>
      <family val="1"/>
      <charset val="128"/>
    </font>
  </fonts>
  <fills count="10">
    <fill>
      <patternFill patternType="none"/>
    </fill>
    <fill>
      <patternFill patternType="gray125"/>
    </fill>
    <fill>
      <patternFill patternType="solid">
        <fgColor theme="0" tint="-0.1499679555650502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92CDDC"/>
        <bgColor indexed="64"/>
      </patternFill>
    </fill>
    <fill>
      <patternFill patternType="solid">
        <fgColor theme="6"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s>
  <cellStyleXfs count="5">
    <xf numFmtId="0" fontId="0" fillId="0" borderId="0">
      <alignment vertical="center"/>
    </xf>
    <xf numFmtId="0" fontId="35" fillId="0" borderId="0" applyNumberFormat="0" applyFill="0" applyBorder="0" applyAlignment="0" applyProtection="0">
      <alignment vertical="center"/>
    </xf>
    <xf numFmtId="38" fontId="4" fillId="0" borderId="0" applyFont="0" applyFill="0" applyBorder="0" applyAlignment="0" applyProtection="0">
      <alignment vertical="center"/>
    </xf>
    <xf numFmtId="0" fontId="4" fillId="0" borderId="0"/>
    <xf numFmtId="0" fontId="4" fillId="0" borderId="0">
      <alignment vertical="center"/>
    </xf>
  </cellStyleXfs>
  <cellXfs count="674">
    <xf numFmtId="0" fontId="0" fillId="0" borderId="0" xfId="0">
      <alignment vertical="center"/>
    </xf>
    <xf numFmtId="0" fontId="34" fillId="0" borderId="0" xfId="0" applyFont="1" applyFill="1" applyBorder="1" applyAlignment="1" applyProtection="1">
      <alignment vertical="center"/>
      <protection locked="0"/>
    </xf>
    <xf numFmtId="0" fontId="39" fillId="0" borderId="0" xfId="0" applyFont="1" applyFill="1" applyBorder="1" applyProtection="1">
      <alignment vertical="center"/>
    </xf>
    <xf numFmtId="0" fontId="41" fillId="0" borderId="0" xfId="0" applyFont="1" applyFill="1" applyProtection="1">
      <alignment vertical="center"/>
    </xf>
    <xf numFmtId="0" fontId="41" fillId="0" borderId="0" xfId="0" applyFont="1" applyFill="1" applyBorder="1" applyProtection="1">
      <alignment vertical="center"/>
    </xf>
    <xf numFmtId="176" fontId="49" fillId="0" borderId="0" xfId="0" applyNumberFormat="1" applyFont="1" applyFill="1" applyBorder="1" applyAlignment="1" applyProtection="1">
      <alignment vertical="center"/>
      <protection locked="0"/>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horizontal="center" vertical="center"/>
      <protection locked="0"/>
    </xf>
    <xf numFmtId="0" fontId="55" fillId="0" borderId="0" xfId="0" applyFont="1" applyFill="1" applyProtection="1">
      <alignment vertical="center"/>
    </xf>
    <xf numFmtId="0" fontId="56" fillId="0" borderId="0" xfId="0" applyFont="1" applyFill="1" applyProtection="1">
      <alignment vertical="center"/>
    </xf>
    <xf numFmtId="0" fontId="39" fillId="0" borderId="0" xfId="0" applyFont="1" applyFill="1" applyAlignment="1" applyProtection="1">
      <alignment vertical="center"/>
    </xf>
    <xf numFmtId="0" fontId="48" fillId="0" borderId="0" xfId="0" applyFont="1" applyFill="1" applyProtection="1">
      <alignment vertical="center"/>
    </xf>
    <xf numFmtId="0" fontId="39" fillId="0" borderId="0" xfId="0" applyFont="1" applyFill="1" applyProtection="1">
      <alignment vertical="center"/>
    </xf>
    <xf numFmtId="0" fontId="55" fillId="0" borderId="0" xfId="0" applyFont="1" applyFill="1" applyBorder="1" applyAlignment="1" applyProtection="1">
      <alignment vertical="center"/>
    </xf>
    <xf numFmtId="176" fontId="71" fillId="4" borderId="1" xfId="0" applyNumberFormat="1" applyFont="1" applyFill="1" applyBorder="1" applyAlignment="1" applyProtection="1">
      <alignment horizontal="center" vertical="center"/>
      <protection locked="0"/>
    </xf>
    <xf numFmtId="176" fontId="71" fillId="3" borderId="1" xfId="0" applyNumberFormat="1" applyFont="1" applyFill="1" applyBorder="1" applyAlignment="1" applyProtection="1">
      <alignment vertical="center" shrinkToFit="1"/>
      <protection locked="0"/>
    </xf>
    <xf numFmtId="0" fontId="72" fillId="4" borderId="6" xfId="0" applyFont="1" applyFill="1" applyBorder="1" applyAlignment="1" applyProtection="1">
      <alignment horizontal="center" vertical="center"/>
      <protection locked="0"/>
    </xf>
    <xf numFmtId="176" fontId="73" fillId="3" borderId="1" xfId="0" applyNumberFormat="1" applyFont="1" applyFill="1" applyBorder="1" applyAlignment="1" applyProtection="1">
      <alignment vertical="center" shrinkToFit="1"/>
      <protection locked="0"/>
    </xf>
    <xf numFmtId="0" fontId="83" fillId="0" borderId="0" xfId="0" applyFont="1" applyFill="1" applyBorder="1" applyAlignment="1" applyProtection="1">
      <alignment vertical="center"/>
    </xf>
    <xf numFmtId="0" fontId="34" fillId="0" borderId="0" xfId="0" applyFont="1" applyProtection="1">
      <alignment vertical="center"/>
      <protection locked="0"/>
    </xf>
    <xf numFmtId="0" fontId="34" fillId="0" borderId="0" xfId="0" applyFont="1" applyFill="1" applyBorder="1" applyProtection="1">
      <alignment vertical="center"/>
      <protection locked="0"/>
    </xf>
    <xf numFmtId="0" fontId="34" fillId="0" borderId="0" xfId="0" applyFont="1" applyAlignment="1" applyProtection="1">
      <alignment horizontal="right" vertical="center"/>
      <protection locked="0"/>
    </xf>
    <xf numFmtId="14" fontId="36" fillId="0" borderId="0" xfId="0" applyNumberFormat="1" applyFont="1" applyFill="1" applyBorder="1" applyAlignment="1" applyProtection="1">
      <alignment vertical="center"/>
      <protection locked="0"/>
    </xf>
    <xf numFmtId="0" fontId="34" fillId="0" borderId="0" xfId="0" applyFont="1" applyAlignment="1" applyProtection="1">
      <alignment horizontal="center" vertical="center"/>
      <protection locked="0"/>
    </xf>
    <xf numFmtId="0" fontId="37" fillId="0" borderId="0" xfId="0" applyFont="1" applyProtection="1">
      <alignment vertical="center"/>
      <protection locked="0"/>
    </xf>
    <xf numFmtId="0" fontId="71" fillId="4" borderId="1" xfId="0" applyFont="1" applyFill="1" applyBorder="1" applyAlignment="1" applyProtection="1">
      <alignment horizontal="center" vertical="center"/>
      <protection locked="0"/>
    </xf>
    <xf numFmtId="0" fontId="71" fillId="3" borderId="1" xfId="0" applyFont="1" applyFill="1" applyBorder="1" applyAlignment="1" applyProtection="1">
      <alignment horizontal="center" vertical="center"/>
      <protection locked="0"/>
    </xf>
    <xf numFmtId="0" fontId="34" fillId="0" borderId="0" xfId="0" applyFont="1" applyAlignment="1" applyProtection="1">
      <alignment vertical="center"/>
      <protection locked="0"/>
    </xf>
    <xf numFmtId="0" fontId="34" fillId="0" borderId="0" xfId="0" applyFont="1" applyAlignment="1" applyProtection="1">
      <alignment horizontal="center" vertical="center" shrinkToFit="1"/>
      <protection locked="0"/>
    </xf>
    <xf numFmtId="0" fontId="39" fillId="0" borderId="0" xfId="0" applyFont="1" applyFill="1" applyBorder="1" applyProtection="1">
      <alignment vertical="center"/>
      <protection locked="0"/>
    </xf>
    <xf numFmtId="0" fontId="34" fillId="0" borderId="0" xfId="0" applyFont="1" applyBorder="1" applyProtection="1">
      <alignment vertical="center"/>
      <protection locked="0"/>
    </xf>
    <xf numFmtId="0" fontId="34" fillId="0" borderId="0" xfId="0" applyFont="1" applyBorder="1" applyAlignment="1" applyProtection="1">
      <alignment horizontal="center" vertical="center" shrinkToFit="1"/>
      <protection locked="0"/>
    </xf>
    <xf numFmtId="0" fontId="34" fillId="0" borderId="0" xfId="0" applyFont="1" applyBorder="1" applyAlignment="1" applyProtection="1">
      <alignment vertical="center"/>
      <protection locked="0"/>
    </xf>
    <xf numFmtId="0" fontId="38" fillId="0" borderId="0" xfId="0" applyFont="1" applyBorder="1" applyAlignment="1" applyProtection="1">
      <alignment vertical="center" shrinkToFit="1"/>
      <protection locked="0"/>
    </xf>
    <xf numFmtId="0" fontId="40"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34" fillId="0" borderId="0" xfId="0" applyFont="1" applyFill="1" applyProtection="1">
      <alignment vertical="center"/>
      <protection locked="0"/>
    </xf>
    <xf numFmtId="0" fontId="34" fillId="0" borderId="0" xfId="0" applyFont="1" applyFill="1" applyAlignment="1" applyProtection="1">
      <alignment horizontal="center" vertical="center" shrinkToFit="1"/>
      <protection locked="0"/>
    </xf>
    <xf numFmtId="0" fontId="39" fillId="0" borderId="0" xfId="0" applyFont="1" applyFill="1" applyBorder="1" applyAlignment="1" applyProtection="1">
      <alignment vertical="center" wrapText="1"/>
      <protection locked="0"/>
    </xf>
    <xf numFmtId="0" fontId="0" fillId="0" borderId="0" xfId="0" applyProtection="1">
      <alignment vertical="center"/>
      <protection locked="0"/>
    </xf>
    <xf numFmtId="0" fontId="34" fillId="0" borderId="0" xfId="0" applyFont="1" applyFill="1" applyBorder="1" applyAlignment="1" applyProtection="1">
      <alignment horizontal="left" vertical="center"/>
      <protection locked="0"/>
    </xf>
    <xf numFmtId="0" fontId="52" fillId="0" borderId="0" xfId="0" applyFont="1" applyProtection="1">
      <alignment vertical="center"/>
      <protection locked="0"/>
    </xf>
    <xf numFmtId="0" fontId="0" fillId="0" borderId="1" xfId="0" applyBorder="1" applyAlignment="1" applyProtection="1">
      <alignment vertical="center" wrapText="1"/>
      <protection locked="0"/>
    </xf>
    <xf numFmtId="0" fontId="0" fillId="0" borderId="18"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1" xfId="0" applyBorder="1" applyProtection="1">
      <alignment vertical="center"/>
      <protection locked="0"/>
    </xf>
    <xf numFmtId="176" fontId="0" fillId="3" borderId="1" xfId="0" applyNumberFormat="1" applyFill="1" applyBorder="1" applyProtection="1">
      <alignment vertical="center"/>
      <protection locked="0"/>
    </xf>
    <xf numFmtId="176" fontId="0" fillId="3" borderId="0" xfId="0" applyNumberFormat="1" applyFill="1" applyProtection="1">
      <alignment vertical="center"/>
      <protection locked="0"/>
    </xf>
    <xf numFmtId="176" fontId="0" fillId="6" borderId="1" xfId="0" applyNumberFormat="1" applyFill="1" applyBorder="1" applyProtection="1">
      <alignment vertical="center"/>
      <protection locked="0"/>
    </xf>
    <xf numFmtId="176" fontId="0" fillId="6" borderId="0" xfId="0" applyNumberFormat="1" applyFill="1" applyProtection="1">
      <alignment vertical="center"/>
      <protection locked="0"/>
    </xf>
    <xf numFmtId="0" fontId="0" fillId="0" borderId="1" xfId="0" applyFill="1" applyBorder="1" applyProtection="1">
      <alignment vertical="center"/>
      <protection locked="0"/>
    </xf>
    <xf numFmtId="0" fontId="0" fillId="0" borderId="0" xfId="0" applyFill="1" applyProtection="1">
      <alignment vertical="center"/>
      <protection locked="0"/>
    </xf>
    <xf numFmtId="0" fontId="34" fillId="0" borderId="0" xfId="0" applyFont="1" applyAlignment="1" applyProtection="1">
      <alignment vertical="center" shrinkToFit="1"/>
      <protection locked="0"/>
    </xf>
    <xf numFmtId="0" fontId="9" fillId="0" borderId="0" xfId="3" applyFont="1" applyAlignment="1" applyProtection="1">
      <protection locked="0"/>
    </xf>
    <xf numFmtId="0" fontId="7" fillId="0" borderId="0" xfId="3" applyFont="1" applyAlignment="1" applyProtection="1">
      <protection locked="0"/>
    </xf>
    <xf numFmtId="0" fontId="7" fillId="0" borderId="0" xfId="3" applyFont="1" applyFill="1" applyAlignment="1" applyProtection="1">
      <protection locked="0"/>
    </xf>
    <xf numFmtId="0" fontId="6" fillId="0" borderId="0" xfId="3" applyFont="1" applyAlignment="1" applyProtection="1">
      <protection locked="0"/>
    </xf>
    <xf numFmtId="0" fontId="7" fillId="0" borderId="1" xfId="3" applyFont="1" applyFill="1" applyBorder="1" applyAlignment="1" applyProtection="1">
      <alignment horizontal="center" vertical="center" wrapText="1" shrinkToFit="1"/>
      <protection locked="0"/>
    </xf>
    <xf numFmtId="0" fontId="27" fillId="0" borderId="1" xfId="3" applyFont="1" applyFill="1" applyBorder="1" applyAlignment="1" applyProtection="1">
      <alignment horizontal="center" vertical="center" wrapText="1" shrinkToFit="1"/>
      <protection locked="0"/>
    </xf>
    <xf numFmtId="0" fontId="26" fillId="0" borderId="1" xfId="3" applyFont="1" applyFill="1" applyBorder="1" applyAlignment="1" applyProtection="1">
      <alignment horizontal="center" vertical="center" wrapText="1" shrinkToFit="1"/>
      <protection locked="0"/>
    </xf>
    <xf numFmtId="0" fontId="26" fillId="2" borderId="1" xfId="3" applyFont="1" applyFill="1" applyBorder="1" applyAlignment="1" applyProtection="1">
      <alignment horizontal="center" vertical="center" wrapText="1"/>
      <protection locked="0"/>
    </xf>
    <xf numFmtId="0" fontId="7" fillId="0" borderId="0" xfId="3" applyFont="1" applyAlignment="1" applyProtection="1">
      <alignment wrapText="1"/>
      <protection locked="0"/>
    </xf>
    <xf numFmtId="0" fontId="27" fillId="0" borderId="1" xfId="3" applyFont="1" applyFill="1" applyBorder="1" applyAlignment="1" applyProtection="1">
      <alignment horizontal="center" vertical="center" wrapText="1"/>
      <protection locked="0"/>
    </xf>
    <xf numFmtId="0" fontId="7" fillId="0" borderId="8" xfId="3" applyFont="1" applyFill="1" applyBorder="1" applyAlignment="1" applyProtection="1">
      <alignment horizontal="center" vertical="center" wrapText="1"/>
      <protection locked="0"/>
    </xf>
    <xf numFmtId="0" fontId="7" fillId="0" borderId="1" xfId="3" applyFont="1" applyFill="1" applyBorder="1" applyAlignment="1" applyProtection="1">
      <alignment horizontal="center" vertical="center" wrapText="1"/>
      <protection locked="0"/>
    </xf>
    <xf numFmtId="0" fontId="7" fillId="2" borderId="1" xfId="3" applyFont="1" applyFill="1" applyBorder="1" applyAlignment="1" applyProtection="1">
      <alignment horizontal="center" vertical="center" wrapText="1"/>
      <protection locked="0"/>
    </xf>
    <xf numFmtId="0" fontId="7" fillId="0" borderId="1" xfId="3" applyFont="1" applyFill="1" applyBorder="1" applyAlignment="1" applyProtection="1">
      <alignment horizontal="center" vertical="top" wrapText="1"/>
      <protection locked="0"/>
    </xf>
    <xf numFmtId="0" fontId="4" fillId="0" borderId="9" xfId="3" applyFill="1" applyBorder="1" applyAlignment="1" applyProtection="1">
      <alignment wrapText="1"/>
      <protection locked="0"/>
    </xf>
    <xf numFmtId="0" fontId="7" fillId="0" borderId="1" xfId="3" applyFont="1" applyFill="1" applyBorder="1" applyAlignment="1" applyProtection="1">
      <alignment vertical="center"/>
      <protection locked="0"/>
    </xf>
    <xf numFmtId="0" fontId="7" fillId="0" borderId="1" xfId="0" applyFont="1" applyFill="1" applyBorder="1" applyAlignment="1" applyProtection="1">
      <alignment vertical="center" shrinkToFit="1"/>
      <protection locked="0"/>
    </xf>
    <xf numFmtId="0" fontId="7" fillId="0" borderId="1" xfId="0" applyFont="1" applyFill="1" applyBorder="1" applyAlignment="1" applyProtection="1">
      <alignment vertical="center" wrapText="1"/>
      <protection locked="0"/>
    </xf>
    <xf numFmtId="182" fontId="7" fillId="0" borderId="1" xfId="0" applyNumberFormat="1" applyFont="1" applyFill="1" applyBorder="1" applyAlignment="1" applyProtection="1">
      <alignment vertical="center" wrapText="1"/>
      <protection locked="0"/>
    </xf>
    <xf numFmtId="180" fontId="7" fillId="0" borderId="1" xfId="0" applyNumberFormat="1" applyFont="1" applyFill="1" applyBorder="1" applyAlignment="1" applyProtection="1">
      <alignment vertical="center" wrapText="1"/>
      <protection locked="0"/>
    </xf>
    <xf numFmtId="178" fontId="7" fillId="2" borderId="1" xfId="0" applyNumberFormat="1" applyFont="1" applyFill="1" applyBorder="1" applyAlignment="1" applyProtection="1">
      <alignment vertical="center" wrapText="1"/>
      <protection locked="0"/>
    </xf>
    <xf numFmtId="0" fontId="7" fillId="0" borderId="0" xfId="3" applyFont="1" applyFill="1" applyAlignment="1" applyProtection="1">
      <alignment vertical="center" wrapText="1"/>
      <protection locked="0"/>
    </xf>
    <xf numFmtId="177" fontId="7" fillId="0" borderId="1" xfId="3" applyNumberFormat="1" applyFont="1" applyFill="1" applyBorder="1" applyAlignment="1" applyProtection="1">
      <alignment horizontal="center" vertical="center" wrapText="1"/>
      <protection locked="0"/>
    </xf>
    <xf numFmtId="0" fontId="7" fillId="0" borderId="0" xfId="3" applyFont="1" applyAlignment="1" applyProtection="1">
      <alignment vertical="center" wrapText="1"/>
      <protection locked="0"/>
    </xf>
    <xf numFmtId="178" fontId="7" fillId="0" borderId="1" xfId="0" applyNumberFormat="1" applyFont="1" applyFill="1" applyBorder="1" applyAlignment="1" applyProtection="1">
      <alignment vertical="center" wrapText="1"/>
      <protection locked="0"/>
    </xf>
    <xf numFmtId="177" fontId="7" fillId="0" borderId="1" xfId="3" applyNumberFormat="1" applyFont="1" applyFill="1" applyBorder="1" applyAlignment="1" applyProtection="1">
      <alignment vertical="center" wrapText="1"/>
      <protection locked="0"/>
    </xf>
    <xf numFmtId="182" fontId="7" fillId="0" borderId="1" xfId="0" applyNumberFormat="1" applyFont="1" applyFill="1" applyBorder="1" applyAlignment="1" applyProtection="1">
      <alignment horizontal="center" vertical="center" wrapText="1"/>
      <protection locked="0"/>
    </xf>
    <xf numFmtId="180" fontId="7" fillId="5" borderId="1" xfId="0" applyNumberFormat="1" applyFont="1" applyFill="1" applyBorder="1" applyAlignment="1" applyProtection="1">
      <alignment vertical="center" wrapText="1"/>
      <protection locked="0"/>
    </xf>
    <xf numFmtId="178" fontId="7" fillId="0" borderId="1" xfId="0" applyNumberFormat="1" applyFont="1" applyFill="1" applyBorder="1" applyAlignment="1" applyProtection="1">
      <alignment horizontal="center" vertical="center" wrapText="1"/>
      <protection locked="0"/>
    </xf>
    <xf numFmtId="0" fontId="11" fillId="0" borderId="0" xfId="3" applyFont="1" applyFill="1" applyAlignment="1" applyProtection="1">
      <alignment vertical="center" wrapText="1"/>
      <protection locked="0"/>
    </xf>
    <xf numFmtId="0" fontId="7" fillId="0" borderId="0" xfId="3" applyFont="1" applyFill="1" applyAlignment="1" applyProtection="1">
      <alignment wrapText="1"/>
      <protection locked="0"/>
    </xf>
    <xf numFmtId="0" fontId="7" fillId="0" borderId="1" xfId="3" applyFont="1" applyFill="1" applyBorder="1" applyAlignment="1" applyProtection="1">
      <alignment horizontal="center" wrapText="1"/>
      <protection locked="0"/>
    </xf>
    <xf numFmtId="0" fontId="7" fillId="0" borderId="1" xfId="3" applyFont="1" applyFill="1" applyBorder="1" applyAlignment="1" applyProtection="1">
      <protection locked="0"/>
    </xf>
    <xf numFmtId="0" fontId="7" fillId="0" borderId="1" xfId="0" applyFont="1" applyFill="1" applyBorder="1" applyAlignment="1" applyProtection="1">
      <alignment shrinkToFit="1"/>
      <protection locked="0"/>
    </xf>
    <xf numFmtId="0" fontId="7" fillId="0" borderId="1" xfId="0" applyFont="1" applyFill="1" applyBorder="1" applyAlignment="1" applyProtection="1">
      <alignment horizontal="center" wrapText="1"/>
      <protection locked="0"/>
    </xf>
    <xf numFmtId="180" fontId="7" fillId="0" borderId="1" xfId="0" applyNumberFormat="1" applyFont="1" applyFill="1" applyBorder="1" applyAlignment="1" applyProtection="1">
      <alignment wrapText="1"/>
      <protection locked="0"/>
    </xf>
    <xf numFmtId="178" fontId="7" fillId="2" borderId="1" xfId="0" applyNumberFormat="1" applyFont="1" applyFill="1" applyBorder="1" applyAlignment="1" applyProtection="1">
      <alignment wrapText="1"/>
      <protection locked="0"/>
    </xf>
    <xf numFmtId="178" fontId="7" fillId="0" borderId="1" xfId="0" applyNumberFormat="1" applyFont="1" applyFill="1" applyBorder="1" applyAlignment="1" applyProtection="1">
      <alignment wrapText="1"/>
      <protection locked="0"/>
    </xf>
    <xf numFmtId="0" fontId="42" fillId="0" borderId="0" xfId="3" applyFont="1" applyAlignment="1" applyProtection="1">
      <protection locked="0"/>
    </xf>
    <xf numFmtId="0" fontId="26" fillId="2" borderId="1" xfId="3" applyFont="1" applyFill="1" applyBorder="1" applyAlignment="1" applyProtection="1">
      <alignment horizontal="center" vertical="center" wrapText="1" shrinkToFit="1"/>
      <protection locked="0"/>
    </xf>
    <xf numFmtId="0" fontId="7" fillId="0" borderId="0" xfId="3" applyFont="1" applyFill="1" applyBorder="1" applyAlignment="1" applyProtection="1">
      <alignment horizontal="center" vertical="center" wrapText="1"/>
      <protection locked="0"/>
    </xf>
    <xf numFmtId="0" fontId="7" fillId="0" borderId="0" xfId="3" applyFont="1" applyFill="1" applyBorder="1" applyAlignment="1" applyProtection="1">
      <alignment horizontal="center" vertical="top" wrapText="1"/>
      <protection locked="0"/>
    </xf>
    <xf numFmtId="0" fontId="4" fillId="0" borderId="0" xfId="3" applyFill="1" applyBorder="1" applyAlignment="1" applyProtection="1">
      <alignment wrapText="1"/>
      <protection locked="0"/>
    </xf>
    <xf numFmtId="0" fontId="7" fillId="0" borderId="8" xfId="3" applyFont="1" applyFill="1" applyBorder="1" applyAlignment="1" applyProtection="1">
      <alignment horizontal="center" vertical="center" shrinkToFit="1"/>
      <protection locked="0"/>
    </xf>
    <xf numFmtId="182" fontId="7" fillId="0" borderId="1" xfId="0" applyNumberFormat="1" applyFont="1" applyFill="1" applyBorder="1" applyAlignment="1" applyProtection="1">
      <alignment horizontal="center" wrapText="1"/>
      <protection locked="0"/>
    </xf>
    <xf numFmtId="180" fontId="7" fillId="2" borderId="1" xfId="0" applyNumberFormat="1" applyFont="1" applyFill="1" applyBorder="1" applyAlignment="1" applyProtection="1">
      <alignment vertical="center" wrapText="1"/>
      <protection locked="0"/>
    </xf>
    <xf numFmtId="177" fontId="7" fillId="0" borderId="0" xfId="3" applyNumberFormat="1" applyFont="1" applyFill="1" applyBorder="1" applyAlignment="1" applyProtection="1">
      <alignment horizontal="center" vertical="center" wrapText="1"/>
      <protection locked="0"/>
    </xf>
    <xf numFmtId="178" fontId="7" fillId="0" borderId="0" xfId="0" applyNumberFormat="1" applyFont="1" applyFill="1" applyBorder="1" applyAlignment="1" applyProtection="1">
      <alignment wrapText="1"/>
      <protection locked="0"/>
    </xf>
    <xf numFmtId="177" fontId="7" fillId="0" borderId="0" xfId="3" applyNumberFormat="1" applyFont="1" applyFill="1" applyBorder="1" applyAlignment="1" applyProtection="1">
      <alignment vertical="center" wrapText="1"/>
      <protection locked="0"/>
    </xf>
    <xf numFmtId="0" fontId="26" fillId="5" borderId="1" xfId="3" applyFont="1" applyFill="1" applyBorder="1" applyAlignment="1" applyProtection="1">
      <alignment horizontal="center" vertical="center" wrapText="1" shrinkToFit="1"/>
      <protection locked="0"/>
    </xf>
    <xf numFmtId="0" fontId="7" fillId="5" borderId="1" xfId="3" applyFont="1" applyFill="1" applyBorder="1" applyAlignment="1" applyProtection="1">
      <alignment horizontal="center" vertical="center" wrapText="1"/>
      <protection locked="0"/>
    </xf>
    <xf numFmtId="0" fontId="7" fillId="0" borderId="1" xfId="3" applyFont="1" applyFill="1" applyBorder="1" applyAlignment="1" applyProtection="1">
      <alignment horizontal="center"/>
      <protection locked="0"/>
    </xf>
    <xf numFmtId="9" fontId="7" fillId="0" borderId="1" xfId="0" applyNumberFormat="1" applyFont="1" applyFill="1" applyBorder="1" applyAlignment="1" applyProtection="1">
      <alignment wrapText="1"/>
      <protection locked="0"/>
    </xf>
    <xf numFmtId="0" fontId="7" fillId="0" borderId="1" xfId="3" applyFont="1" applyBorder="1" applyAlignment="1" applyProtection="1">
      <alignment wrapText="1"/>
      <protection locked="0"/>
    </xf>
    <xf numFmtId="0" fontId="7" fillId="5" borderId="1" xfId="3" applyFont="1" applyFill="1" applyBorder="1" applyAlignment="1" applyProtection="1">
      <alignment horizontal="center" wrapText="1"/>
      <protection locked="0"/>
    </xf>
    <xf numFmtId="181" fontId="7" fillId="5" borderId="1" xfId="0" applyNumberFormat="1" applyFont="1" applyFill="1" applyBorder="1" applyAlignment="1" applyProtection="1">
      <alignment wrapText="1"/>
      <protection locked="0"/>
    </xf>
    <xf numFmtId="0" fontId="26" fillId="5" borderId="1" xfId="3" applyFont="1" applyFill="1" applyBorder="1" applyAlignment="1" applyProtection="1">
      <alignment horizontal="center" vertical="center" wrapText="1"/>
      <protection locked="0"/>
    </xf>
    <xf numFmtId="0" fontId="27" fillId="0" borderId="0" xfId="3" applyFont="1" applyFill="1" applyBorder="1" applyAlignment="1" applyProtection="1">
      <alignment horizontal="center" vertical="center" wrapText="1"/>
      <protection locked="0"/>
    </xf>
    <xf numFmtId="178" fontId="7" fillId="5" borderId="1" xfId="0" applyNumberFormat="1" applyFont="1" applyFill="1" applyBorder="1" applyAlignment="1" applyProtection="1">
      <alignment vertical="center" wrapText="1"/>
      <protection locked="0"/>
    </xf>
    <xf numFmtId="178" fontId="7" fillId="0" borderId="0" xfId="0" applyNumberFormat="1" applyFont="1" applyFill="1" applyBorder="1" applyAlignment="1" applyProtection="1">
      <alignment vertical="center" wrapText="1"/>
      <protection locked="0"/>
    </xf>
    <xf numFmtId="0" fontId="0" fillId="0" borderId="0" xfId="0" applyFill="1" applyAlignment="1" applyProtection="1">
      <alignment vertical="center"/>
      <protection locked="0"/>
    </xf>
    <xf numFmtId="0" fontId="0" fillId="0" borderId="0" xfId="0"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0" fontId="0" fillId="0" borderId="1" xfId="0" applyBorder="1" applyAlignment="1" applyProtection="1">
      <alignment horizontal="center" vertical="center"/>
      <protection locked="0"/>
    </xf>
    <xf numFmtId="182" fontId="0" fillId="0" borderId="1" xfId="0" applyNumberFormat="1" applyBorder="1" applyProtection="1">
      <alignment vertical="center"/>
      <protection locked="0"/>
    </xf>
    <xf numFmtId="0" fontId="0" fillId="0" borderId="0" xfId="0" applyBorder="1" applyProtection="1">
      <alignment vertical="center"/>
      <protection locked="0"/>
    </xf>
    <xf numFmtId="0" fontId="38" fillId="0" borderId="0" xfId="0" applyFont="1" applyBorder="1" applyProtection="1">
      <alignment vertical="center"/>
      <protection locked="0"/>
    </xf>
    <xf numFmtId="0" fontId="0" fillId="0" borderId="0" xfId="0" applyAlignment="1" applyProtection="1">
      <alignment horizontal="center" vertical="center"/>
      <protection locked="0"/>
    </xf>
    <xf numFmtId="0" fontId="38" fillId="0" borderId="1" xfId="0" applyFont="1" applyBorder="1" applyProtection="1">
      <alignment vertical="center"/>
      <protection locked="0"/>
    </xf>
    <xf numFmtId="176" fontId="0" fillId="0" borderId="1" xfId="0" applyNumberFormat="1" applyBorder="1" applyProtection="1">
      <alignment vertical="center"/>
      <protection locked="0"/>
    </xf>
    <xf numFmtId="0" fontId="0" fillId="0" borderId="0" xfId="0" applyAlignment="1" applyProtection="1">
      <alignment horizontal="right" vertical="center"/>
      <protection locked="0"/>
    </xf>
    <xf numFmtId="176" fontId="0" fillId="0" borderId="19" xfId="0" applyNumberFormat="1" applyBorder="1" applyProtection="1">
      <alignment vertical="center"/>
      <protection locked="0"/>
    </xf>
    <xf numFmtId="0" fontId="0" fillId="0" borderId="0" xfId="0" applyFill="1" applyBorder="1" applyAlignment="1" applyProtection="1">
      <alignment horizontal="left" vertical="center"/>
      <protection locked="0"/>
    </xf>
    <xf numFmtId="0" fontId="0" fillId="0" borderId="1" xfId="0" applyBorder="1" applyAlignment="1" applyProtection="1">
      <alignment horizontal="left" vertical="center"/>
      <protection locked="0"/>
    </xf>
    <xf numFmtId="183" fontId="0" fillId="0" borderId="1" xfId="0" applyNumberFormat="1" applyBorder="1" applyProtection="1">
      <alignment vertical="center"/>
      <protection locked="0"/>
    </xf>
    <xf numFmtId="0" fontId="0" fillId="0" borderId="0" xfId="0" applyBorder="1" applyAlignment="1" applyProtection="1">
      <alignment horizontal="center" vertical="center"/>
      <protection locked="0"/>
    </xf>
    <xf numFmtId="176" fontId="0" fillId="0" borderId="0" xfId="0" applyNumberFormat="1" applyBorder="1" applyProtection="1">
      <alignment vertical="center"/>
      <protection locked="0"/>
    </xf>
    <xf numFmtId="0" fontId="38" fillId="0" borderId="0" xfId="0" applyFont="1" applyProtection="1">
      <alignment vertical="center"/>
      <protection locked="0"/>
    </xf>
    <xf numFmtId="182" fontId="0" fillId="0" borderId="1" xfId="0" applyNumberFormat="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176" fontId="0" fillId="0" borderId="19" xfId="0" applyNumberFormat="1" applyFill="1" applyBorder="1" applyProtection="1">
      <alignment vertical="center"/>
      <protection locked="0"/>
    </xf>
    <xf numFmtId="184" fontId="0" fillId="0" borderId="1" xfId="0" applyNumberFormat="1" applyBorder="1" applyProtection="1">
      <alignment vertical="center"/>
      <protection locked="0"/>
    </xf>
    <xf numFmtId="0" fontId="38" fillId="0" borderId="1" xfId="0" applyFont="1" applyBorder="1" applyAlignment="1" applyProtection="1">
      <alignment vertical="center" shrinkToFit="1"/>
      <protection locked="0"/>
    </xf>
    <xf numFmtId="0" fontId="77" fillId="0" borderId="0" xfId="0" applyFont="1" applyAlignment="1" applyProtection="1">
      <alignment horizontal="center" vertical="center"/>
      <protection locked="0"/>
    </xf>
    <xf numFmtId="0" fontId="0" fillId="0" borderId="1" xfId="0" applyFill="1" applyBorder="1" applyAlignment="1" applyProtection="1">
      <alignment horizontal="center" vertical="center"/>
      <protection locked="0"/>
    </xf>
    <xf numFmtId="179" fontId="0" fillId="0" borderId="1" xfId="0" applyNumberFormat="1" applyBorder="1" applyProtection="1">
      <alignment vertical="center"/>
      <protection locked="0"/>
    </xf>
    <xf numFmtId="179" fontId="0" fillId="0" borderId="0" xfId="0" applyNumberFormat="1" applyProtection="1">
      <alignment vertical="center"/>
      <protection locked="0"/>
    </xf>
    <xf numFmtId="179" fontId="0" fillId="0" borderId="19" xfId="0" applyNumberFormat="1" applyBorder="1" applyProtection="1">
      <alignment vertical="center"/>
      <protection locked="0"/>
    </xf>
    <xf numFmtId="186" fontId="0" fillId="0" borderId="1" xfId="0" applyNumberFormat="1" applyBorder="1" applyProtection="1">
      <alignment vertical="center"/>
      <protection locked="0"/>
    </xf>
    <xf numFmtId="176" fontId="0" fillId="0" borderId="1" xfId="0" applyNumberFormat="1" applyBorder="1" applyAlignment="1" applyProtection="1">
      <alignment horizontal="right" vertical="center"/>
      <protection locked="0"/>
    </xf>
    <xf numFmtId="0" fontId="34" fillId="0" borderId="7" xfId="0" applyFont="1" applyBorder="1" applyAlignment="1" applyProtection="1">
      <alignment horizontal="center" vertical="center"/>
      <protection locked="0"/>
    </xf>
    <xf numFmtId="0" fontId="34" fillId="0" borderId="0" xfId="0" applyFont="1" applyBorder="1" applyAlignment="1" applyProtection="1">
      <alignment horizontal="center" vertical="center"/>
      <protection locked="0"/>
    </xf>
    <xf numFmtId="0" fontId="34" fillId="0" borderId="7" xfId="0" applyFont="1" applyBorder="1" applyAlignment="1" applyProtection="1">
      <alignment vertical="center"/>
      <protection locked="0"/>
    </xf>
    <xf numFmtId="0" fontId="34" fillId="0" borderId="0" xfId="0" applyFont="1" applyAlignment="1" applyProtection="1">
      <alignment vertical="center" wrapText="1"/>
      <protection locked="0"/>
    </xf>
    <xf numFmtId="0" fontId="41" fillId="0" borderId="0" xfId="0" applyFont="1" applyFill="1" applyProtection="1">
      <alignment vertical="center"/>
      <protection locked="0"/>
    </xf>
    <xf numFmtId="0" fontId="41" fillId="0" borderId="0" xfId="0" applyFont="1" applyFill="1" applyBorder="1" applyProtection="1">
      <alignment vertical="center"/>
      <protection locked="0"/>
    </xf>
    <xf numFmtId="176" fontId="73" fillId="0" borderId="0" xfId="0" applyNumberFormat="1" applyFont="1" applyFill="1" applyBorder="1" applyAlignment="1" applyProtection="1">
      <alignment vertical="center" shrinkToFit="1"/>
      <protection locked="0"/>
    </xf>
    <xf numFmtId="14" fontId="39" fillId="5" borderId="7" xfId="0" applyNumberFormat="1" applyFont="1" applyFill="1" applyBorder="1" applyAlignment="1" applyProtection="1">
      <alignment horizontal="right" vertical="center" shrinkToFit="1"/>
    </xf>
    <xf numFmtId="14" fontId="39" fillId="5" borderId="7" xfId="0" applyNumberFormat="1" applyFont="1" applyFill="1" applyBorder="1" applyAlignment="1" applyProtection="1">
      <alignment horizontal="left" vertical="center" shrinkToFit="1"/>
    </xf>
    <xf numFmtId="0" fontId="34" fillId="0" borderId="1" xfId="0" applyFont="1" applyFill="1" applyBorder="1" applyAlignment="1" applyProtection="1">
      <alignment horizontal="center" vertical="center"/>
    </xf>
    <xf numFmtId="0" fontId="71" fillId="4" borderId="1" xfId="0" applyFont="1" applyFill="1" applyBorder="1" applyAlignment="1" applyProtection="1">
      <alignment horizontal="center" vertical="center"/>
      <protection locked="0"/>
    </xf>
    <xf numFmtId="0" fontId="71" fillId="3" borderId="1" xfId="0" applyFont="1" applyFill="1" applyBorder="1" applyAlignment="1" applyProtection="1">
      <alignment horizontal="center" vertical="center"/>
      <protection locked="0"/>
    </xf>
    <xf numFmtId="0" fontId="0" fillId="9" borderId="6" xfId="0" applyFill="1" applyBorder="1" applyAlignment="1" applyProtection="1">
      <alignment horizontal="center" vertical="center"/>
    </xf>
    <xf numFmtId="0" fontId="0" fillId="9" borderId="36" xfId="0" applyFill="1" applyBorder="1" applyAlignment="1" applyProtection="1">
      <alignment horizontal="center" vertical="center"/>
    </xf>
    <xf numFmtId="0" fontId="0" fillId="9" borderId="37" xfId="0" applyFill="1" applyBorder="1" applyAlignment="1" applyProtection="1">
      <alignment horizontal="center" vertical="center"/>
    </xf>
    <xf numFmtId="182" fontId="37" fillId="9" borderId="6" xfId="0" applyNumberFormat="1" applyFont="1" applyFill="1" applyBorder="1" applyAlignment="1" applyProtection="1">
      <alignment horizontal="center" vertical="center" wrapText="1"/>
    </xf>
    <xf numFmtId="182" fontId="37" fillId="9" borderId="42" xfId="0" applyNumberFormat="1" applyFont="1" applyFill="1" applyBorder="1" applyAlignment="1" applyProtection="1">
      <alignment horizontal="center" vertical="center" wrapText="1"/>
    </xf>
    <xf numFmtId="182" fontId="37" fillId="9" borderId="43" xfId="0" applyNumberFormat="1" applyFont="1" applyFill="1" applyBorder="1" applyAlignment="1" applyProtection="1">
      <alignment horizontal="center" vertical="center" wrapText="1"/>
    </xf>
    <xf numFmtId="0" fontId="46" fillId="0" borderId="0" xfId="0" applyFont="1" applyProtection="1">
      <alignment vertical="center"/>
    </xf>
    <xf numFmtId="0" fontId="34" fillId="0" borderId="0" xfId="0" applyFont="1" applyProtection="1">
      <alignment vertical="center"/>
    </xf>
    <xf numFmtId="0" fontId="34" fillId="0" borderId="0" xfId="0" applyFont="1" applyFill="1" applyBorder="1" applyProtection="1">
      <alignment vertical="center"/>
    </xf>
    <xf numFmtId="0" fontId="34" fillId="0" borderId="0" xfId="0" applyFont="1" applyAlignment="1" applyProtection="1">
      <alignment horizontal="right" vertical="center"/>
    </xf>
    <xf numFmtId="0" fontId="37" fillId="0" borderId="0" xfId="0" applyFont="1" applyProtection="1">
      <alignment vertical="center"/>
    </xf>
    <xf numFmtId="0" fontId="34" fillId="0" borderId="0" xfId="0" applyFont="1" applyAlignment="1" applyProtection="1">
      <alignment horizontal="center" vertical="center"/>
    </xf>
    <xf numFmtId="0" fontId="34" fillId="3" borderId="1" xfId="0" applyFont="1" applyFill="1" applyBorder="1" applyProtection="1">
      <alignment vertical="center"/>
    </xf>
    <xf numFmtId="0" fontId="34" fillId="4" borderId="1" xfId="0" applyFont="1" applyFill="1" applyBorder="1" applyProtection="1">
      <alignment vertical="center"/>
    </xf>
    <xf numFmtId="0" fontId="34" fillId="5" borderId="1" xfId="0" applyFont="1" applyFill="1" applyBorder="1" applyProtection="1">
      <alignment vertical="center"/>
    </xf>
    <xf numFmtId="0" fontId="36" fillId="0" borderId="4" xfId="0" applyFont="1" applyBorder="1" applyProtection="1">
      <alignment vertical="center"/>
    </xf>
    <xf numFmtId="0" fontId="36" fillId="0" borderId="5" xfId="0" applyFont="1" applyBorder="1" applyProtection="1">
      <alignment vertical="center"/>
    </xf>
    <xf numFmtId="14" fontId="36" fillId="0" borderId="0" xfId="0" applyNumberFormat="1" applyFont="1" applyFill="1" applyBorder="1" applyAlignment="1" applyProtection="1">
      <alignment vertical="center"/>
    </xf>
    <xf numFmtId="14" fontId="34" fillId="0" borderId="0"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36"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47" fillId="0" borderId="0" xfId="0" applyFont="1" applyAlignment="1" applyProtection="1">
      <alignment horizontal="center" vertical="center"/>
    </xf>
    <xf numFmtId="0" fontId="39" fillId="0" borderId="0" xfId="0" applyFont="1" applyAlignment="1" applyProtection="1">
      <alignment vertical="center"/>
    </xf>
    <xf numFmtId="0" fontId="34" fillId="0" borderId="0" xfId="0" applyFont="1" applyAlignment="1" applyProtection="1">
      <alignment vertical="center"/>
    </xf>
    <xf numFmtId="0" fontId="37" fillId="0" borderId="7" xfId="0" applyFont="1" applyBorder="1" applyAlignment="1" applyProtection="1">
      <alignment vertical="center" shrinkToFit="1"/>
    </xf>
    <xf numFmtId="14" fontId="39" fillId="0" borderId="7" xfId="0" applyNumberFormat="1" applyFont="1" applyBorder="1" applyAlignment="1" applyProtection="1">
      <alignment horizontal="center" vertical="center" shrinkToFit="1"/>
    </xf>
    <xf numFmtId="0" fontId="48" fillId="0" borderId="0" xfId="0" applyFont="1" applyProtection="1">
      <alignment vertical="center"/>
    </xf>
    <xf numFmtId="0" fontId="40" fillId="0" borderId="1" xfId="0" applyFont="1" applyFill="1" applyBorder="1" applyAlignment="1" applyProtection="1">
      <alignment horizontal="center" vertical="center"/>
    </xf>
    <xf numFmtId="0" fontId="39" fillId="0" borderId="0" xfId="0" applyFont="1" applyFill="1" applyBorder="1" applyAlignment="1" applyProtection="1">
      <alignment vertical="center" shrinkToFit="1"/>
    </xf>
    <xf numFmtId="0" fontId="39" fillId="0" borderId="0" xfId="0" applyFont="1" applyFill="1" applyBorder="1" applyAlignment="1" applyProtection="1">
      <alignment vertical="center"/>
    </xf>
    <xf numFmtId="0" fontId="39" fillId="0" borderId="0" xfId="0" applyFont="1" applyFill="1" applyBorder="1" applyAlignment="1" applyProtection="1">
      <alignment horizontal="center" vertical="center"/>
    </xf>
    <xf numFmtId="0" fontId="34" fillId="0" borderId="0" xfId="0" applyFont="1" applyBorder="1" applyAlignment="1" applyProtection="1">
      <alignment vertical="center"/>
    </xf>
    <xf numFmtId="0" fontId="38" fillId="0" borderId="0" xfId="0" applyFont="1" applyBorder="1" applyAlignment="1" applyProtection="1">
      <alignment vertical="center" shrinkToFit="1"/>
    </xf>
    <xf numFmtId="179" fontId="34" fillId="0" borderId="0" xfId="0" applyNumberFormat="1" applyFont="1" applyFill="1" applyBorder="1" applyAlignment="1" applyProtection="1">
      <alignment vertical="center"/>
    </xf>
    <xf numFmtId="0" fontId="40" fillId="0"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shrinkToFit="1"/>
    </xf>
    <xf numFmtId="0" fontId="36" fillId="0" borderId="1" xfId="0" applyFont="1" applyFill="1" applyBorder="1" applyAlignment="1" applyProtection="1">
      <alignment horizontal="center" vertical="center" shrinkToFit="1"/>
    </xf>
    <xf numFmtId="176" fontId="85" fillId="0" borderId="1" xfId="0" applyNumberFormat="1" applyFont="1" applyFill="1" applyBorder="1" applyAlignment="1" applyProtection="1">
      <alignment horizontal="center" vertical="center" shrinkToFit="1"/>
    </xf>
    <xf numFmtId="0" fontId="36" fillId="0" borderId="0" xfId="0" applyFont="1" applyProtection="1">
      <alignment vertical="center"/>
    </xf>
    <xf numFmtId="0" fontId="49" fillId="0" borderId="0" xfId="0" applyFont="1" applyProtection="1">
      <alignment vertical="center"/>
    </xf>
    <xf numFmtId="176" fontId="34" fillId="0" borderId="0" xfId="0" applyNumberFormat="1" applyFont="1" applyFill="1" applyBorder="1" applyAlignment="1" applyProtection="1">
      <alignment vertical="center"/>
    </xf>
    <xf numFmtId="176" fontId="34" fillId="0" borderId="0" xfId="0" applyNumberFormat="1" applyFont="1" applyFill="1" applyBorder="1" applyAlignment="1" applyProtection="1">
      <alignment horizontal="center" vertical="center"/>
    </xf>
    <xf numFmtId="0" fontId="39" fillId="0" borderId="0" xfId="0" applyFont="1" applyProtection="1">
      <alignment vertical="center"/>
    </xf>
    <xf numFmtId="0" fontId="39" fillId="0" borderId="1" xfId="0" applyFont="1" applyFill="1" applyBorder="1" applyAlignment="1" applyProtection="1">
      <alignment horizontal="center" vertical="center"/>
    </xf>
    <xf numFmtId="0" fontId="40" fillId="0" borderId="10" xfId="0" applyFont="1" applyFill="1" applyBorder="1" applyAlignment="1" applyProtection="1">
      <alignment horizontal="center" vertical="center"/>
    </xf>
    <xf numFmtId="0" fontId="43" fillId="0" borderId="1" xfId="0" applyFont="1" applyFill="1" applyBorder="1" applyAlignment="1" applyProtection="1">
      <alignment horizontal="center" vertical="center" wrapText="1"/>
    </xf>
    <xf numFmtId="0" fontId="34" fillId="0" borderId="0" xfId="0" applyFont="1" applyFill="1" applyProtection="1">
      <alignment vertical="center"/>
    </xf>
    <xf numFmtId="0" fontId="41" fillId="0" borderId="0" xfId="0" applyFont="1" applyFill="1" applyBorder="1" applyAlignment="1" applyProtection="1">
      <alignment vertical="center"/>
    </xf>
    <xf numFmtId="0" fontId="38" fillId="0" borderId="0" xfId="0" applyFont="1" applyFill="1" applyBorder="1" applyAlignment="1" applyProtection="1">
      <alignment vertical="center" shrinkToFit="1"/>
    </xf>
    <xf numFmtId="0" fontId="34" fillId="0" borderId="0" xfId="0" applyFont="1" applyFill="1" applyBorder="1" applyAlignment="1" applyProtection="1">
      <alignment vertical="center" wrapText="1"/>
    </xf>
    <xf numFmtId="0" fontId="39" fillId="0" borderId="0" xfId="0" applyFont="1" applyFill="1" applyBorder="1" applyAlignment="1" applyProtection="1">
      <alignment vertical="center" wrapText="1"/>
    </xf>
    <xf numFmtId="0" fontId="34" fillId="0" borderId="8" xfId="0" applyFont="1" applyBorder="1" applyAlignment="1" applyProtection="1">
      <alignment horizontal="center" vertical="center" wrapText="1"/>
    </xf>
    <xf numFmtId="0" fontId="60" fillId="0" borderId="0" xfId="1" applyFont="1" applyAlignment="1" applyProtection="1">
      <alignment vertical="center"/>
    </xf>
    <xf numFmtId="176" fontId="49" fillId="0" borderId="0" xfId="0" applyNumberFormat="1" applyFont="1" applyFill="1" applyBorder="1" applyAlignment="1" applyProtection="1">
      <alignment vertical="center"/>
    </xf>
    <xf numFmtId="0" fontId="50" fillId="0" borderId="0" xfId="0" applyFont="1" applyFill="1" applyBorder="1" applyAlignment="1" applyProtection="1">
      <alignment vertical="center"/>
    </xf>
    <xf numFmtId="0" fontId="54" fillId="0" borderId="0" xfId="1" applyFont="1" applyAlignment="1" applyProtection="1">
      <alignment horizontal="center" vertical="center"/>
    </xf>
    <xf numFmtId="0" fontId="45" fillId="0" borderId="7" xfId="0" applyFont="1" applyBorder="1" applyAlignment="1" applyProtection="1">
      <alignment vertical="center" shrinkToFit="1"/>
    </xf>
    <xf numFmtId="0" fontId="55" fillId="7" borderId="0" xfId="0" applyFont="1" applyFill="1" applyAlignment="1" applyProtection="1">
      <alignment horizontal="center" vertical="center"/>
    </xf>
    <xf numFmtId="0" fontId="55" fillId="7" borderId="0" xfId="0" applyFont="1" applyFill="1" applyBorder="1" applyAlignment="1" applyProtection="1">
      <alignment vertical="center"/>
    </xf>
    <xf numFmtId="0" fontId="56" fillId="7" borderId="0" xfId="0" applyFont="1" applyFill="1" applyBorder="1" applyAlignment="1" applyProtection="1">
      <alignment horizontal="left" vertical="center" shrinkToFit="1"/>
    </xf>
    <xf numFmtId="14" fontId="56" fillId="7" borderId="0" xfId="0" applyNumberFormat="1" applyFont="1" applyFill="1" applyBorder="1" applyAlignment="1" applyProtection="1">
      <alignment horizontal="right" vertical="center" shrinkToFit="1"/>
    </xf>
    <xf numFmtId="14" fontId="56" fillId="7" borderId="0" xfId="0" applyNumberFormat="1" applyFont="1" applyFill="1" applyBorder="1" applyAlignment="1" applyProtection="1">
      <alignment horizontal="center" vertical="center" shrinkToFit="1"/>
    </xf>
    <xf numFmtId="14" fontId="56" fillId="7" borderId="0" xfId="0" applyNumberFormat="1" applyFont="1" applyFill="1" applyBorder="1" applyAlignment="1" applyProtection="1">
      <alignment horizontal="left" vertical="center" shrinkToFit="1"/>
    </xf>
    <xf numFmtId="0" fontId="56" fillId="7" borderId="0" xfId="0" applyFont="1" applyFill="1" applyBorder="1" applyAlignment="1" applyProtection="1">
      <alignment horizontal="center" vertical="center"/>
    </xf>
    <xf numFmtId="0" fontId="56" fillId="7" borderId="0" xfId="0" applyFont="1" applyFill="1" applyBorder="1" applyProtection="1">
      <alignment vertical="center"/>
    </xf>
    <xf numFmtId="0" fontId="53" fillId="0" borderId="0" xfId="0" applyFont="1" applyProtection="1">
      <alignment vertical="center"/>
    </xf>
    <xf numFmtId="0" fontId="0" fillId="0" borderId="0" xfId="0" applyProtection="1">
      <alignment vertical="center"/>
    </xf>
    <xf numFmtId="0" fontId="49" fillId="0" borderId="0" xfId="0" applyFont="1" applyAlignment="1" applyProtection="1">
      <alignment horizontal="center" vertical="center"/>
    </xf>
    <xf numFmtId="176" fontId="34" fillId="0" borderId="0" xfId="0" applyNumberFormat="1" applyFont="1" applyProtection="1">
      <alignment vertical="center"/>
    </xf>
    <xf numFmtId="0" fontId="34" fillId="0" borderId="20" xfId="0" applyFont="1" applyBorder="1" applyProtection="1">
      <alignment vertical="center"/>
    </xf>
    <xf numFmtId="0" fontId="51" fillId="0" borderId="0" xfId="0" applyFont="1" applyFill="1" applyProtection="1">
      <alignment vertical="center"/>
    </xf>
    <xf numFmtId="0" fontId="51" fillId="0" borderId="0" xfId="0" applyFont="1" applyFill="1" applyBorder="1" applyProtection="1">
      <alignment vertical="center"/>
    </xf>
    <xf numFmtId="0" fontId="44" fillId="0" borderId="12" xfId="0" applyFont="1" applyFill="1" applyBorder="1" applyAlignment="1" applyProtection="1">
      <alignment horizontal="left" vertical="center"/>
    </xf>
    <xf numFmtId="0" fontId="41" fillId="0" borderId="13" xfId="0" applyFont="1" applyFill="1" applyBorder="1" applyProtection="1">
      <alignment vertical="center"/>
    </xf>
    <xf numFmtId="0" fontId="41" fillId="0" borderId="14" xfId="0" applyFont="1" applyFill="1" applyBorder="1" applyProtection="1">
      <alignment vertical="center"/>
    </xf>
    <xf numFmtId="0" fontId="41" fillId="0" borderId="15" xfId="0" applyFont="1" applyFill="1" applyBorder="1" applyAlignment="1" applyProtection="1">
      <alignment vertical="center"/>
    </xf>
    <xf numFmtId="0" fontId="41" fillId="0" borderId="16" xfId="0" applyFont="1" applyFill="1" applyBorder="1" applyAlignment="1" applyProtection="1">
      <alignment vertical="center"/>
    </xf>
    <xf numFmtId="0" fontId="41" fillId="0" borderId="1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horizontal="left" vertical="center"/>
    </xf>
    <xf numFmtId="0" fontId="41" fillId="0" borderId="5" xfId="0" applyFont="1" applyFill="1" applyBorder="1" applyAlignment="1" applyProtection="1">
      <alignment vertical="center"/>
    </xf>
    <xf numFmtId="0" fontId="5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0" fillId="0" borderId="8" xfId="0" applyBorder="1" applyAlignment="1" applyProtection="1">
      <alignment horizontal="center" vertical="center"/>
    </xf>
    <xf numFmtId="0" fontId="0" fillId="0" borderId="31" xfId="0"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9" xfId="0" applyBorder="1" applyAlignment="1" applyProtection="1">
      <alignment vertical="center" wrapText="1"/>
    </xf>
    <xf numFmtId="0" fontId="0" fillId="0" borderId="0" xfId="0" applyAlignment="1" applyProtection="1">
      <alignment vertical="center" wrapText="1"/>
    </xf>
    <xf numFmtId="0" fontId="0" fillId="0" borderId="31" xfId="0" applyBorder="1" applyAlignment="1" applyProtection="1">
      <alignment horizontal="center" vertical="center"/>
    </xf>
    <xf numFmtId="0" fontId="0" fillId="0" borderId="8" xfId="0" applyBorder="1" applyAlignment="1" applyProtection="1">
      <alignment horizontal="center" vertical="center" wrapText="1"/>
    </xf>
    <xf numFmtId="0" fontId="0" fillId="0" borderId="22" xfId="0"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 xfId="0" applyBorder="1" applyProtection="1">
      <alignment vertical="center"/>
    </xf>
    <xf numFmtId="0" fontId="0" fillId="0" borderId="8" xfId="0" applyBorder="1" applyProtection="1">
      <alignment vertical="center"/>
    </xf>
    <xf numFmtId="0" fontId="0" fillId="0" borderId="2" xfId="0" applyBorder="1" applyAlignment="1" applyProtection="1">
      <alignment horizontal="center" vertical="center" shrinkToFit="1"/>
    </xf>
    <xf numFmtId="0" fontId="0" fillId="0" borderId="39" xfId="0" applyBorder="1" applyAlignment="1" applyProtection="1">
      <alignment horizontal="center" vertical="center"/>
    </xf>
    <xf numFmtId="0" fontId="0" fillId="0" borderId="30" xfId="0" applyBorder="1" applyAlignment="1" applyProtection="1">
      <alignment horizontal="center" vertical="center" wrapText="1"/>
    </xf>
    <xf numFmtId="0" fontId="0" fillId="0" borderId="39" xfId="0" applyBorder="1" applyAlignment="1" applyProtection="1">
      <alignment horizontal="center" vertical="center" wrapText="1"/>
    </xf>
    <xf numFmtId="0" fontId="0" fillId="0" borderId="0" xfId="0" applyAlignment="1" applyProtection="1">
      <alignment horizontal="center" vertical="center"/>
    </xf>
    <xf numFmtId="0" fontId="0" fillId="0" borderId="22" xfId="0" applyBorder="1" applyAlignment="1" applyProtection="1">
      <alignment horizontal="center" vertical="center"/>
    </xf>
    <xf numFmtId="0" fontId="0" fillId="0" borderId="23" xfId="0" applyBorder="1" applyAlignment="1" applyProtection="1">
      <alignment vertical="center" wrapText="1"/>
    </xf>
    <xf numFmtId="0" fontId="0" fillId="0" borderId="10" xfId="0" applyBorder="1" applyAlignment="1" applyProtection="1">
      <alignment horizontal="center" vertical="center"/>
    </xf>
    <xf numFmtId="0" fontId="0" fillId="0" borderId="11" xfId="0" applyBorder="1" applyAlignment="1" applyProtection="1">
      <alignment vertical="center" wrapText="1"/>
    </xf>
    <xf numFmtId="176" fontId="37" fillId="9" borderId="43"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shrinkToFit="1"/>
    </xf>
    <xf numFmtId="0" fontId="86" fillId="0" borderId="0" xfId="0" applyFont="1" applyBorder="1" applyProtection="1">
      <alignment vertical="center"/>
    </xf>
    <xf numFmtId="0" fontId="87" fillId="0" borderId="0" xfId="0" applyFont="1" applyBorder="1" applyAlignment="1" applyProtection="1">
      <alignment vertical="center"/>
    </xf>
    <xf numFmtId="0" fontId="86" fillId="0" borderId="0" xfId="0" applyFont="1" applyProtection="1">
      <alignment vertical="center"/>
    </xf>
    <xf numFmtId="0" fontId="89" fillId="0" borderId="0" xfId="0" applyFont="1" applyBorder="1" applyProtection="1">
      <alignment vertical="center"/>
    </xf>
    <xf numFmtId="0" fontId="89" fillId="0" borderId="0" xfId="0" applyFont="1" applyBorder="1" applyAlignment="1" applyProtection="1">
      <alignment horizontal="right" vertical="center"/>
    </xf>
    <xf numFmtId="176" fontId="73" fillId="0" borderId="1" xfId="0" applyNumberFormat="1" applyFont="1" applyFill="1" applyBorder="1" applyAlignment="1" applyProtection="1">
      <alignment vertical="center" shrinkToFit="1"/>
    </xf>
    <xf numFmtId="176" fontId="73" fillId="0" borderId="0" xfId="0" applyNumberFormat="1" applyFont="1" applyFill="1" applyBorder="1" applyAlignment="1" applyProtection="1">
      <alignment vertical="center" shrinkToFit="1"/>
    </xf>
    <xf numFmtId="176" fontId="84" fillId="0" borderId="1" xfId="0" applyNumberFormat="1" applyFont="1" applyFill="1" applyBorder="1" applyAlignment="1" applyProtection="1">
      <alignment vertical="center" shrinkToFit="1"/>
    </xf>
    <xf numFmtId="0" fontId="41" fillId="0" borderId="1" xfId="0" applyFont="1" applyFill="1" applyBorder="1" applyAlignment="1" applyProtection="1">
      <alignment vertical="center" shrinkToFit="1"/>
    </xf>
    <xf numFmtId="14" fontId="39" fillId="0" borderId="0" xfId="0" applyNumberFormat="1" applyFont="1" applyFill="1" applyBorder="1" applyAlignment="1" applyProtection="1">
      <alignment vertical="center"/>
    </xf>
    <xf numFmtId="0" fontId="39" fillId="0" borderId="0" xfId="0" applyFont="1" applyFill="1" applyAlignment="1" applyProtection="1">
      <alignment horizontal="center" vertical="center"/>
    </xf>
    <xf numFmtId="0" fontId="39" fillId="0" borderId="1" xfId="0" applyFont="1" applyFill="1" applyBorder="1" applyProtection="1">
      <alignment vertical="center"/>
    </xf>
    <xf numFmtId="0" fontId="39" fillId="0" borderId="4" xfId="0" applyFont="1" applyFill="1" applyBorder="1" applyProtection="1">
      <alignment vertical="center"/>
    </xf>
    <xf numFmtId="0" fontId="39" fillId="0" borderId="5" xfId="0" applyFont="1" applyFill="1" applyBorder="1" applyProtection="1">
      <alignment vertical="center"/>
    </xf>
    <xf numFmtId="14" fontId="39" fillId="0" borderId="0" xfId="0" applyNumberFormat="1" applyFont="1" applyFill="1" applyBorder="1" applyAlignment="1" applyProtection="1">
      <alignment horizontal="center" vertical="center"/>
    </xf>
    <xf numFmtId="0" fontId="64" fillId="0" borderId="0" xfId="0" applyFont="1" applyFill="1" applyAlignment="1" applyProtection="1">
      <alignment horizontal="center" vertical="center"/>
    </xf>
    <xf numFmtId="0" fontId="56" fillId="0" borderId="7" xfId="0" applyFont="1" applyFill="1" applyBorder="1" applyAlignment="1" applyProtection="1">
      <alignment vertical="center" shrinkToFit="1"/>
    </xf>
    <xf numFmtId="14" fontId="39" fillId="0" borderId="7" xfId="0" applyNumberFormat="1" applyFont="1" applyFill="1" applyBorder="1" applyAlignment="1" applyProtection="1">
      <alignment horizontal="right" vertical="center" shrinkToFit="1"/>
    </xf>
    <xf numFmtId="14" fontId="39" fillId="0" borderId="7" xfId="0" applyNumberFormat="1" applyFont="1" applyFill="1" applyBorder="1" applyAlignment="1" applyProtection="1">
      <alignment horizontal="center" vertical="center" shrinkToFit="1"/>
    </xf>
    <xf numFmtId="14" fontId="39" fillId="0" borderId="7" xfId="0" applyNumberFormat="1" applyFont="1" applyFill="1" applyBorder="1" applyAlignment="1" applyProtection="1">
      <alignment horizontal="left" vertical="center" shrinkToFit="1"/>
    </xf>
    <xf numFmtId="0" fontId="65" fillId="0" borderId="1" xfId="0" applyFont="1" applyFill="1" applyBorder="1" applyAlignment="1" applyProtection="1">
      <alignment horizontal="center" vertical="center"/>
    </xf>
    <xf numFmtId="176" fontId="80" fillId="0" borderId="1" xfId="0" applyNumberFormat="1" applyFont="1" applyFill="1" applyBorder="1" applyAlignment="1" applyProtection="1">
      <alignment horizontal="center" vertical="center"/>
    </xf>
    <xf numFmtId="176" fontId="79" fillId="0" borderId="1"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shrinkToFit="1"/>
    </xf>
    <xf numFmtId="0" fontId="39" fillId="0" borderId="0" xfId="0" applyFont="1" applyFill="1" applyBorder="1" applyAlignment="1" applyProtection="1">
      <alignment horizontal="center" vertical="center" shrinkToFit="1"/>
    </xf>
    <xf numFmtId="179" fontId="39" fillId="0" borderId="0" xfId="0" applyNumberFormat="1" applyFont="1" applyFill="1" applyBorder="1" applyAlignment="1" applyProtection="1">
      <alignment vertical="center"/>
    </xf>
    <xf numFmtId="0" fontId="65" fillId="0"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shrinkToFit="1"/>
    </xf>
    <xf numFmtId="176" fontId="79" fillId="0" borderId="1" xfId="0" applyNumberFormat="1" applyFont="1" applyFill="1" applyBorder="1" applyAlignment="1" applyProtection="1">
      <alignment vertical="center" shrinkToFit="1"/>
    </xf>
    <xf numFmtId="176" fontId="79" fillId="0" borderId="1" xfId="0" applyNumberFormat="1" applyFont="1" applyFill="1" applyBorder="1" applyAlignment="1" applyProtection="1">
      <alignment horizontal="center" vertical="center" shrinkToFit="1"/>
    </xf>
    <xf numFmtId="176" fontId="40" fillId="0" borderId="1" xfId="0" applyNumberFormat="1" applyFont="1" applyFill="1" applyBorder="1" applyAlignment="1" applyProtection="1">
      <alignment horizontal="center" vertical="center" shrinkToFit="1"/>
    </xf>
    <xf numFmtId="176" fontId="70" fillId="0" borderId="1" xfId="0" applyNumberFormat="1" applyFont="1" applyFill="1" applyBorder="1" applyAlignment="1" applyProtection="1">
      <alignment vertical="center"/>
    </xf>
    <xf numFmtId="176" fontId="70" fillId="0" borderId="1" xfId="0" applyNumberFormat="1" applyFont="1" applyFill="1" applyBorder="1" applyAlignment="1" applyProtection="1">
      <alignment horizontal="center" vertical="center"/>
    </xf>
    <xf numFmtId="176" fontId="39" fillId="0" borderId="0" xfId="0" applyNumberFormat="1" applyFont="1" applyFill="1" applyBorder="1" applyAlignment="1" applyProtection="1">
      <alignment vertical="center"/>
    </xf>
    <xf numFmtId="176" fontId="39" fillId="0" borderId="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70" fillId="0" borderId="1" xfId="0" applyFont="1" applyFill="1" applyBorder="1" applyAlignment="1" applyProtection="1">
      <alignment horizontal="center" vertical="center"/>
    </xf>
    <xf numFmtId="0" fontId="65" fillId="0" borderId="10" xfId="0" applyFont="1" applyFill="1" applyBorder="1" applyAlignment="1" applyProtection="1">
      <alignment horizontal="center" vertical="center"/>
    </xf>
    <xf numFmtId="0" fontId="62" fillId="0" borderId="1" xfId="0" applyFont="1" applyFill="1" applyBorder="1" applyAlignment="1" applyProtection="1">
      <alignment horizontal="center" vertical="center" wrapText="1"/>
    </xf>
    <xf numFmtId="0" fontId="70" fillId="0" borderId="1" xfId="0" applyFont="1" applyFill="1" applyBorder="1" applyAlignment="1" applyProtection="1">
      <alignment vertical="center"/>
    </xf>
    <xf numFmtId="0" fontId="66" fillId="0" borderId="0" xfId="0" applyFont="1" applyFill="1" applyBorder="1" applyAlignment="1" applyProtection="1">
      <alignment vertical="center"/>
    </xf>
    <xf numFmtId="176" fontId="80" fillId="0" borderId="1" xfId="0" applyNumberFormat="1" applyFont="1" applyFill="1" applyBorder="1" applyAlignment="1" applyProtection="1">
      <alignment vertical="center" shrinkToFit="1"/>
    </xf>
    <xf numFmtId="176" fontId="80" fillId="0" borderId="1" xfId="0" applyNumberFormat="1" applyFont="1" applyFill="1" applyBorder="1" applyAlignment="1" applyProtection="1">
      <alignment horizontal="center" vertical="center" shrinkToFit="1"/>
    </xf>
    <xf numFmtId="176" fontId="65" fillId="0" borderId="1" xfId="0" applyNumberFormat="1" applyFont="1" applyFill="1" applyBorder="1" applyAlignment="1" applyProtection="1">
      <alignment horizontal="center" vertical="center" shrinkToFit="1"/>
    </xf>
    <xf numFmtId="176" fontId="70" fillId="0" borderId="1" xfId="0" applyNumberFormat="1" applyFont="1" applyFill="1" applyBorder="1" applyAlignment="1" applyProtection="1">
      <alignment vertical="center" shrinkToFit="1"/>
    </xf>
    <xf numFmtId="176" fontId="70" fillId="0" borderId="1" xfId="0" applyNumberFormat="1" applyFont="1" applyFill="1" applyBorder="1" applyAlignment="1" applyProtection="1">
      <alignment horizontal="center" vertical="center" shrinkToFit="1"/>
    </xf>
    <xf numFmtId="0" fontId="39" fillId="0" borderId="8" xfId="0"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xf>
    <xf numFmtId="0" fontId="82" fillId="0" borderId="19" xfId="0" applyFont="1" applyFill="1" applyBorder="1" applyAlignment="1" applyProtection="1">
      <alignment horizontal="center" vertical="center"/>
    </xf>
    <xf numFmtId="0" fontId="64" fillId="0" borderId="0" xfId="1" applyFont="1" applyFill="1" applyAlignment="1" applyProtection="1">
      <alignment vertical="center"/>
    </xf>
    <xf numFmtId="176" fontId="48" fillId="0" borderId="0" xfId="0" applyNumberFormat="1" applyFont="1" applyFill="1" applyBorder="1" applyAlignment="1" applyProtection="1">
      <alignment vertical="center"/>
    </xf>
    <xf numFmtId="0" fontId="68" fillId="0" borderId="0" xfId="1" applyFont="1" applyFill="1" applyAlignment="1" applyProtection="1">
      <alignment horizontal="center" vertical="center"/>
    </xf>
    <xf numFmtId="0" fontId="55" fillId="0" borderId="0" xfId="0" applyFont="1" applyFill="1" applyAlignment="1" applyProtection="1">
      <alignment horizontal="center" vertical="center"/>
    </xf>
    <xf numFmtId="0" fontId="56" fillId="0" borderId="0" xfId="0" applyFont="1" applyFill="1" applyBorder="1" applyAlignment="1" applyProtection="1">
      <alignment horizontal="left" vertical="center" shrinkToFit="1"/>
    </xf>
    <xf numFmtId="14" fontId="56" fillId="0" borderId="0" xfId="0" applyNumberFormat="1" applyFont="1" applyFill="1" applyBorder="1" applyAlignment="1" applyProtection="1">
      <alignment horizontal="right" vertical="center" shrinkToFit="1"/>
    </xf>
    <xf numFmtId="14" fontId="56" fillId="0" borderId="0" xfId="0" applyNumberFormat="1" applyFont="1" applyFill="1" applyBorder="1" applyAlignment="1" applyProtection="1">
      <alignment horizontal="center" vertical="center" shrinkToFit="1"/>
    </xf>
    <xf numFmtId="14" fontId="56" fillId="0" borderId="0" xfId="0" applyNumberFormat="1" applyFont="1" applyFill="1" applyBorder="1" applyAlignment="1" applyProtection="1">
      <alignment horizontal="left" vertical="center" shrinkToFit="1"/>
    </xf>
    <xf numFmtId="0" fontId="56" fillId="0" borderId="0" xfId="0" applyFont="1" applyFill="1" applyBorder="1" applyAlignment="1" applyProtection="1">
      <alignment horizontal="center" vertical="center"/>
    </xf>
    <xf numFmtId="0" fontId="56" fillId="0" borderId="0" xfId="0" applyFont="1" applyFill="1" applyBorder="1" applyProtection="1">
      <alignment vertical="center"/>
    </xf>
    <xf numFmtId="0" fontId="38" fillId="0" borderId="0" xfId="0" applyFont="1" applyFill="1" applyProtection="1">
      <alignment vertical="center"/>
    </xf>
    <xf numFmtId="0" fontId="48" fillId="0" borderId="0" xfId="0" applyFont="1" applyFill="1" applyAlignment="1" applyProtection="1">
      <alignment horizontal="center" vertical="center"/>
    </xf>
    <xf numFmtId="176" fontId="39" fillId="0" borderId="0" xfId="0" applyNumberFormat="1" applyFont="1" applyFill="1" applyProtection="1">
      <alignment vertical="center"/>
    </xf>
    <xf numFmtId="0" fontId="39" fillId="0" borderId="20" xfId="0" applyFont="1" applyFill="1" applyBorder="1" applyProtection="1">
      <alignment vertical="center"/>
    </xf>
    <xf numFmtId="0" fontId="61" fillId="0" borderId="0" xfId="0" applyFont="1" applyAlignment="1" applyProtection="1">
      <alignment horizontal="right" vertical="center"/>
    </xf>
    <xf numFmtId="0" fontId="89" fillId="0" borderId="7" xfId="0" applyFont="1" applyBorder="1" applyAlignment="1" applyProtection="1">
      <alignment horizontal="center" vertical="center"/>
    </xf>
    <xf numFmtId="0" fontId="88" fillId="0" borderId="0" xfId="0" applyFont="1" applyBorder="1" applyAlignment="1" applyProtection="1">
      <alignment horizontal="center" vertical="center"/>
    </xf>
    <xf numFmtId="0" fontId="87" fillId="0" borderId="0" xfId="0" applyFont="1" applyBorder="1" applyAlignment="1" applyProtection="1">
      <alignment horizontal="center" vertical="center"/>
    </xf>
    <xf numFmtId="0" fontId="89" fillId="0" borderId="0" xfId="0" applyFont="1" applyBorder="1" applyAlignment="1" applyProtection="1">
      <alignment horizontal="center" vertical="center"/>
    </xf>
    <xf numFmtId="14" fontId="39" fillId="0" borderId="0" xfId="0" applyNumberFormat="1" applyFont="1" applyFill="1" applyAlignment="1" applyProtection="1">
      <alignment horizontal="center" vertical="center"/>
    </xf>
    <xf numFmtId="0" fontId="39" fillId="0" borderId="1" xfId="0" applyFont="1" applyFill="1" applyBorder="1" applyAlignment="1" applyProtection="1">
      <alignment horizontal="center" vertical="center"/>
    </xf>
    <xf numFmtId="0" fontId="79" fillId="0" borderId="1" xfId="0" applyFont="1" applyFill="1" applyBorder="1" applyAlignment="1" applyProtection="1">
      <alignment vertical="center"/>
    </xf>
    <xf numFmtId="0" fontId="79" fillId="0" borderId="1" xfId="0" applyFont="1" applyFill="1" applyBorder="1" applyAlignment="1" applyProtection="1">
      <alignment horizontal="center" vertical="center"/>
    </xf>
    <xf numFmtId="0" fontId="39" fillId="0" borderId="1" xfId="0" applyFont="1" applyFill="1" applyBorder="1" applyAlignment="1" applyProtection="1">
      <alignment horizontal="center" vertical="center" shrinkToFit="1"/>
    </xf>
    <xf numFmtId="0" fontId="39" fillId="0" borderId="10" xfId="0" applyFont="1" applyFill="1" applyBorder="1" applyAlignment="1" applyProtection="1">
      <alignment vertical="center" shrinkToFit="1"/>
    </xf>
    <xf numFmtId="0" fontId="39" fillId="0" borderId="11" xfId="0" applyFont="1" applyFill="1" applyBorder="1" applyAlignment="1" applyProtection="1">
      <alignment vertical="center" shrinkToFit="1"/>
    </xf>
    <xf numFmtId="185" fontId="79" fillId="0" borderId="10" xfId="0" applyNumberFormat="1" applyFont="1" applyFill="1" applyBorder="1" applyAlignment="1" applyProtection="1">
      <alignment horizontal="center" vertical="center" shrinkToFit="1"/>
    </xf>
    <xf numFmtId="185" fontId="79" fillId="0" borderId="11" xfId="0" applyNumberFormat="1" applyFont="1" applyFill="1" applyBorder="1" applyAlignment="1" applyProtection="1">
      <alignment horizontal="center" vertical="center" shrinkToFit="1"/>
    </xf>
    <xf numFmtId="14" fontId="39" fillId="0" borderId="1" xfId="0" applyNumberFormat="1" applyFont="1" applyFill="1" applyBorder="1" applyAlignment="1" applyProtection="1">
      <alignment horizontal="center" vertical="center"/>
    </xf>
    <xf numFmtId="0" fontId="39" fillId="0" borderId="22" xfId="0" applyFont="1" applyFill="1" applyBorder="1" applyAlignment="1" applyProtection="1">
      <alignment vertical="center"/>
    </xf>
    <xf numFmtId="0" fontId="39" fillId="0" borderId="23" xfId="0" applyFont="1" applyFill="1" applyBorder="1" applyAlignment="1" applyProtection="1">
      <alignment vertical="center"/>
    </xf>
    <xf numFmtId="0" fontId="80" fillId="0" borderId="2" xfId="0" applyFont="1" applyFill="1" applyBorder="1" applyAlignment="1" applyProtection="1">
      <alignment horizontal="center" vertical="center" wrapText="1"/>
    </xf>
    <xf numFmtId="0" fontId="80" fillId="0" borderId="3" xfId="0" applyFont="1" applyFill="1" applyBorder="1" applyAlignment="1" applyProtection="1">
      <alignment horizontal="center" vertical="center" wrapText="1"/>
    </xf>
    <xf numFmtId="0" fontId="80" fillId="0" borderId="4" xfId="0" applyFont="1" applyFill="1" applyBorder="1" applyAlignment="1" applyProtection="1">
      <alignment horizontal="center" vertical="center" wrapText="1"/>
    </xf>
    <xf numFmtId="0" fontId="80" fillId="0" borderId="5" xfId="0" applyFont="1" applyFill="1" applyBorder="1" applyAlignment="1" applyProtection="1">
      <alignment horizontal="center" vertical="center" wrapText="1"/>
    </xf>
    <xf numFmtId="0" fontId="80" fillId="0" borderId="22" xfId="0" applyFont="1" applyFill="1" applyBorder="1" applyAlignment="1" applyProtection="1">
      <alignment horizontal="center" vertical="center" wrapText="1"/>
    </xf>
    <xf numFmtId="0" fontId="80" fillId="0" borderId="23" xfId="0" applyFont="1" applyFill="1" applyBorder="1" applyAlignment="1" applyProtection="1">
      <alignment horizontal="center" vertical="center" wrapText="1"/>
    </xf>
    <xf numFmtId="0" fontId="79" fillId="0" borderId="2" xfId="0" applyFont="1" applyFill="1" applyBorder="1" applyAlignment="1" applyProtection="1">
      <alignment vertical="center" wrapText="1"/>
    </xf>
    <xf numFmtId="0" fontId="79" fillId="0" borderId="21" xfId="0" applyFont="1" applyFill="1" applyBorder="1" applyAlignment="1" applyProtection="1">
      <alignment vertical="center" wrapText="1"/>
    </xf>
    <xf numFmtId="0" fontId="79" fillId="0" borderId="3" xfId="0" applyFont="1" applyFill="1" applyBorder="1" applyAlignment="1" applyProtection="1">
      <alignment vertical="center" wrapText="1"/>
    </xf>
    <xf numFmtId="0" fontId="79" fillId="0" borderId="4" xfId="0" applyFont="1" applyFill="1" applyBorder="1" applyAlignment="1" applyProtection="1">
      <alignment vertical="center" wrapText="1"/>
    </xf>
    <xf numFmtId="0" fontId="79" fillId="0" borderId="0" xfId="0" applyFont="1" applyFill="1" applyBorder="1" applyAlignment="1" applyProtection="1">
      <alignment vertical="center" wrapText="1"/>
    </xf>
    <xf numFmtId="0" fontId="79" fillId="0" borderId="5" xfId="0" applyFont="1" applyFill="1" applyBorder="1" applyAlignment="1" applyProtection="1">
      <alignment vertical="center" wrapText="1"/>
    </xf>
    <xf numFmtId="0" fontId="79" fillId="0" borderId="22" xfId="0" applyFont="1" applyFill="1" applyBorder="1" applyAlignment="1" applyProtection="1">
      <alignment vertical="center" wrapText="1"/>
    </xf>
    <xf numFmtId="0" fontId="79" fillId="0" borderId="7" xfId="0" applyFont="1" applyFill="1" applyBorder="1" applyAlignment="1" applyProtection="1">
      <alignment vertical="center" wrapText="1"/>
    </xf>
    <xf numFmtId="0" fontId="79" fillId="0" borderId="23" xfId="0" applyFont="1" applyFill="1" applyBorder="1" applyAlignment="1" applyProtection="1">
      <alignment vertical="center" wrapText="1"/>
    </xf>
    <xf numFmtId="14" fontId="79" fillId="0" borderId="1" xfId="0" applyNumberFormat="1" applyFont="1" applyFill="1" applyBorder="1" applyAlignment="1" applyProtection="1">
      <alignment horizontal="center" vertical="center"/>
    </xf>
    <xf numFmtId="176" fontId="39" fillId="0" borderId="1" xfId="0" applyNumberFormat="1" applyFont="1" applyFill="1" applyBorder="1" applyAlignment="1" applyProtection="1">
      <alignment horizontal="center" vertical="center"/>
    </xf>
    <xf numFmtId="0" fontId="39" fillId="0" borderId="1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39" fillId="0" borderId="11" xfId="0" applyFont="1" applyFill="1" applyBorder="1" applyAlignment="1" applyProtection="1">
      <alignment horizontal="center" vertical="center"/>
    </xf>
    <xf numFmtId="14" fontId="70" fillId="0" borderId="1" xfId="0" applyNumberFormat="1" applyFont="1" applyFill="1" applyBorder="1" applyAlignment="1" applyProtection="1">
      <alignment horizontal="center" vertical="center"/>
    </xf>
    <xf numFmtId="0" fontId="39" fillId="0" borderId="4" xfId="0" applyFont="1" applyFill="1" applyBorder="1" applyAlignment="1" applyProtection="1">
      <alignment vertical="center"/>
    </xf>
    <xf numFmtId="0" fontId="39" fillId="0" borderId="5" xfId="0" applyFont="1" applyFill="1" applyBorder="1" applyAlignment="1" applyProtection="1">
      <alignment vertical="center"/>
    </xf>
    <xf numFmtId="0" fontId="65" fillId="0" borderId="0" xfId="0" applyFont="1" applyFill="1" applyBorder="1" applyAlignment="1" applyProtection="1">
      <alignment horizontal="center" vertical="center" wrapText="1" shrinkToFit="1"/>
    </xf>
    <xf numFmtId="0" fontId="65" fillId="0" borderId="10" xfId="0" applyFont="1" applyFill="1" applyBorder="1" applyAlignment="1" applyProtection="1">
      <alignment horizontal="center" vertical="center"/>
    </xf>
    <xf numFmtId="0" fontId="65" fillId="0" borderId="11" xfId="0" applyFont="1" applyFill="1" applyBorder="1" applyAlignment="1" applyProtection="1">
      <alignment horizontal="center" vertical="center"/>
    </xf>
    <xf numFmtId="0" fontId="39" fillId="0" borderId="2" xfId="0" applyFont="1" applyFill="1" applyBorder="1" applyAlignment="1" applyProtection="1">
      <alignment vertical="center"/>
    </xf>
    <xf numFmtId="0" fontId="39" fillId="0" borderId="3" xfId="0" applyFont="1" applyFill="1" applyBorder="1" applyAlignment="1" applyProtection="1">
      <alignment vertical="center"/>
    </xf>
    <xf numFmtId="0" fontId="38" fillId="0" borderId="10" xfId="0" applyFont="1" applyFill="1" applyBorder="1" applyAlignment="1" applyProtection="1">
      <alignment vertical="center" shrinkToFit="1"/>
    </xf>
    <xf numFmtId="0" fontId="38" fillId="0" borderId="11" xfId="0" applyFont="1" applyFill="1" applyBorder="1" applyAlignment="1" applyProtection="1">
      <alignment vertical="center" shrinkToFit="1"/>
    </xf>
    <xf numFmtId="176" fontId="80" fillId="0" borderId="10" xfId="0" applyNumberFormat="1" applyFont="1" applyFill="1" applyBorder="1" applyAlignment="1" applyProtection="1">
      <alignment horizontal="center" vertical="center"/>
    </xf>
    <xf numFmtId="176" fontId="80" fillId="0" borderId="11" xfId="0" applyNumberFormat="1" applyFont="1" applyFill="1" applyBorder="1" applyAlignment="1" applyProtection="1">
      <alignment horizontal="center" vertical="center"/>
    </xf>
    <xf numFmtId="0" fontId="65" fillId="0" borderId="2" xfId="0" applyFont="1" applyFill="1" applyBorder="1" applyAlignment="1" applyProtection="1">
      <alignment horizontal="center" vertical="center"/>
    </xf>
    <xf numFmtId="0" fontId="65" fillId="0" borderId="3" xfId="0" applyFont="1" applyFill="1" applyBorder="1" applyAlignment="1" applyProtection="1">
      <alignment horizontal="center" vertical="center"/>
    </xf>
    <xf numFmtId="0" fontId="65" fillId="0" borderId="22" xfId="0" applyFont="1" applyFill="1" applyBorder="1" applyAlignment="1" applyProtection="1">
      <alignment horizontal="center" vertical="center"/>
    </xf>
    <xf numFmtId="0" fontId="65" fillId="0" borderId="23" xfId="0" applyFont="1" applyFill="1" applyBorder="1" applyAlignment="1" applyProtection="1">
      <alignment horizontal="center" vertical="center"/>
    </xf>
    <xf numFmtId="0" fontId="65" fillId="0" borderId="2" xfId="0"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0" fontId="65" fillId="0" borderId="22" xfId="0" applyFont="1" applyFill="1" applyBorder="1" applyAlignment="1" applyProtection="1">
      <alignment horizontal="center" vertical="center" wrapText="1"/>
    </xf>
    <xf numFmtId="0" fontId="65" fillId="0" borderId="23" xfId="0" applyFont="1" applyFill="1" applyBorder="1" applyAlignment="1" applyProtection="1">
      <alignment horizontal="center" vertical="center" wrapText="1"/>
    </xf>
    <xf numFmtId="0" fontId="65" fillId="0" borderId="25" xfId="0" applyFont="1" applyFill="1" applyBorder="1" applyAlignment="1" applyProtection="1">
      <alignment horizontal="center" vertical="center"/>
    </xf>
    <xf numFmtId="176" fontId="79" fillId="0" borderId="10" xfId="0" applyNumberFormat="1" applyFont="1" applyFill="1" applyBorder="1" applyAlignment="1" applyProtection="1">
      <alignment horizontal="center" vertical="center"/>
    </xf>
    <xf numFmtId="176" fontId="79" fillId="0" borderId="11"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 xfId="0" applyFont="1" applyFill="1" applyBorder="1" applyAlignment="1" applyProtection="1">
      <alignment vertical="center" wrapText="1"/>
    </xf>
    <xf numFmtId="0" fontId="39" fillId="0" borderId="3" xfId="0" applyFont="1" applyFill="1" applyBorder="1" applyAlignment="1" applyProtection="1">
      <alignment vertical="center" wrapText="1"/>
    </xf>
    <xf numFmtId="0" fontId="39" fillId="0" borderId="4" xfId="0" applyFont="1" applyFill="1" applyBorder="1" applyAlignment="1" applyProtection="1">
      <alignment vertical="center" wrapText="1"/>
    </xf>
    <xf numFmtId="0" fontId="39" fillId="0" borderId="5" xfId="0" applyFont="1" applyFill="1" applyBorder="1" applyAlignment="1" applyProtection="1">
      <alignment vertical="center" wrapText="1"/>
    </xf>
    <xf numFmtId="0" fontId="39" fillId="0" borderId="22" xfId="0" applyFont="1" applyFill="1" applyBorder="1" applyAlignment="1" applyProtection="1">
      <alignment vertical="center" wrapText="1"/>
    </xf>
    <xf numFmtId="0" fontId="39" fillId="0" borderId="23" xfId="0" applyFont="1" applyFill="1" applyBorder="1" applyAlignment="1" applyProtection="1">
      <alignment vertical="center" wrapText="1"/>
    </xf>
    <xf numFmtId="176" fontId="70" fillId="0" borderId="10" xfId="0" applyNumberFormat="1" applyFont="1" applyFill="1" applyBorder="1" applyAlignment="1" applyProtection="1">
      <alignment horizontal="center" vertical="center"/>
    </xf>
    <xf numFmtId="176" fontId="70" fillId="0" borderId="11" xfId="0" applyNumberFormat="1" applyFont="1" applyFill="1" applyBorder="1" applyAlignment="1" applyProtection="1">
      <alignment horizontal="center" vertical="center"/>
    </xf>
    <xf numFmtId="176" fontId="70" fillId="0" borderId="10" xfId="0" applyNumberFormat="1" applyFont="1" applyFill="1" applyBorder="1" applyAlignment="1" applyProtection="1">
      <alignment vertical="center"/>
    </xf>
    <xf numFmtId="176" fontId="70" fillId="0" borderId="11" xfId="0" applyNumberFormat="1" applyFont="1" applyFill="1" applyBorder="1" applyAlignment="1" applyProtection="1">
      <alignment vertical="center"/>
    </xf>
    <xf numFmtId="0" fontId="65" fillId="0" borderId="1" xfId="0" applyFont="1" applyFill="1" applyBorder="1" applyAlignment="1" applyProtection="1">
      <alignment horizontal="center" vertical="center" wrapText="1" shrinkToFit="1"/>
    </xf>
    <xf numFmtId="0" fontId="39" fillId="0" borderId="25" xfId="0" applyFont="1" applyFill="1" applyBorder="1" applyAlignment="1" applyProtection="1">
      <alignment vertical="center" shrinkToFit="1"/>
    </xf>
    <xf numFmtId="176" fontId="79" fillId="0" borderId="10" xfId="0" applyNumberFormat="1" applyFont="1" applyFill="1" applyBorder="1" applyAlignment="1" applyProtection="1">
      <alignment vertical="center" shrinkToFit="1"/>
    </xf>
    <xf numFmtId="176" fontId="79" fillId="0" borderId="11" xfId="0" applyNumberFormat="1" applyFont="1" applyFill="1" applyBorder="1" applyAlignment="1" applyProtection="1">
      <alignment vertical="center" shrinkToFit="1"/>
    </xf>
    <xf numFmtId="0" fontId="65" fillId="0" borderId="26" xfId="0" applyFont="1" applyFill="1" applyBorder="1" applyAlignment="1" applyProtection="1">
      <alignment horizontal="center" vertical="center" shrinkToFit="1"/>
    </xf>
    <xf numFmtId="0" fontId="65" fillId="0" borderId="1" xfId="0" applyFont="1" applyFill="1" applyBorder="1" applyAlignment="1" applyProtection="1">
      <alignment horizontal="center" vertical="center" shrinkToFit="1"/>
    </xf>
    <xf numFmtId="0" fontId="65" fillId="0" borderId="1" xfId="0"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shrinkToFit="1"/>
    </xf>
    <xf numFmtId="0" fontId="65" fillId="0" borderId="9" xfId="0" applyFont="1" applyFill="1" applyBorder="1" applyAlignment="1" applyProtection="1">
      <alignment horizontal="center" vertical="center" shrinkToFit="1"/>
    </xf>
    <xf numFmtId="179" fontId="79" fillId="0" borderId="10" xfId="0" applyNumberFormat="1" applyFont="1" applyFill="1" applyBorder="1" applyAlignment="1" applyProtection="1">
      <alignment horizontal="center" vertical="center"/>
    </xf>
    <xf numFmtId="179" fontId="79" fillId="0" borderId="11" xfId="0" applyNumberFormat="1" applyFont="1" applyFill="1" applyBorder="1" applyAlignment="1" applyProtection="1">
      <alignment horizontal="center" vertical="center"/>
    </xf>
    <xf numFmtId="0" fontId="65" fillId="0" borderId="10" xfId="0" applyFont="1" applyFill="1" applyBorder="1" applyAlignment="1" applyProtection="1">
      <alignment horizontal="center" vertical="center" wrapText="1"/>
    </xf>
    <xf numFmtId="0" fontId="65" fillId="0" borderId="25" xfId="0" applyFont="1" applyFill="1" applyBorder="1" applyAlignment="1" applyProtection="1">
      <alignment horizontal="center" vertical="center" wrapText="1"/>
    </xf>
    <xf numFmtId="0" fontId="65" fillId="0" borderId="1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xf>
    <xf numFmtId="176" fontId="79" fillId="0" borderId="10" xfId="0" applyNumberFormat="1" applyFont="1" applyFill="1" applyBorder="1" applyAlignment="1" applyProtection="1">
      <alignment vertical="center"/>
    </xf>
    <xf numFmtId="176" fontId="79" fillId="0" borderId="11" xfId="0" applyNumberFormat="1" applyFont="1" applyFill="1" applyBorder="1" applyAlignment="1" applyProtection="1">
      <alignment vertical="center"/>
    </xf>
    <xf numFmtId="176" fontId="80" fillId="0" borderId="10" xfId="0" applyNumberFormat="1" applyFont="1" applyFill="1" applyBorder="1" applyAlignment="1" applyProtection="1">
      <alignment vertical="center"/>
    </xf>
    <xf numFmtId="176" fontId="80" fillId="0" borderId="11" xfId="0" applyNumberFormat="1" applyFont="1" applyFill="1" applyBorder="1" applyAlignment="1" applyProtection="1">
      <alignment vertical="center"/>
    </xf>
    <xf numFmtId="0" fontId="70" fillId="0" borderId="1" xfId="0" applyFont="1" applyFill="1" applyBorder="1" applyAlignment="1" applyProtection="1">
      <alignment vertical="center"/>
    </xf>
    <xf numFmtId="0" fontId="66" fillId="0" borderId="2" xfId="0" applyFont="1" applyFill="1" applyBorder="1" applyAlignment="1" applyProtection="1">
      <alignment vertical="center" wrapText="1"/>
    </xf>
    <xf numFmtId="0" fontId="66" fillId="0" borderId="3" xfId="0" applyFont="1" applyFill="1" applyBorder="1" applyAlignment="1" applyProtection="1">
      <alignment vertical="center"/>
    </xf>
    <xf numFmtId="0" fontId="66" fillId="0" borderId="22" xfId="0" applyFont="1" applyFill="1" applyBorder="1" applyAlignment="1" applyProtection="1">
      <alignment vertical="center"/>
    </xf>
    <xf numFmtId="0" fontId="66" fillId="0" borderId="23" xfId="0" applyFont="1" applyFill="1" applyBorder="1" applyAlignment="1" applyProtection="1">
      <alignment vertical="center"/>
    </xf>
    <xf numFmtId="0" fontId="66" fillId="0" borderId="4" xfId="0" applyFont="1" applyFill="1" applyBorder="1" applyAlignment="1" applyProtection="1">
      <alignment vertical="center" wrapText="1"/>
    </xf>
    <xf numFmtId="0" fontId="66" fillId="0" borderId="5" xfId="0" applyFont="1" applyFill="1" applyBorder="1" applyAlignment="1" applyProtection="1">
      <alignment vertical="center"/>
    </xf>
    <xf numFmtId="0" fontId="39" fillId="0" borderId="21" xfId="0" applyFont="1" applyFill="1" applyBorder="1" applyAlignment="1" applyProtection="1">
      <alignment vertical="center" shrinkToFit="1"/>
    </xf>
    <xf numFmtId="176" fontId="80" fillId="0" borderId="10" xfId="0" applyNumberFormat="1" applyFont="1" applyFill="1" applyBorder="1" applyAlignment="1" applyProtection="1">
      <alignment vertical="center" shrinkToFit="1"/>
    </xf>
    <xf numFmtId="176" fontId="80" fillId="0" borderId="11" xfId="0" applyNumberFormat="1" applyFont="1" applyFill="1" applyBorder="1" applyAlignment="1" applyProtection="1">
      <alignment vertical="center" shrinkToFit="1"/>
    </xf>
    <xf numFmtId="0" fontId="39" fillId="0" borderId="7" xfId="0" applyFont="1" applyFill="1" applyBorder="1" applyAlignment="1" applyProtection="1">
      <alignment vertical="center" shrinkToFit="1"/>
    </xf>
    <xf numFmtId="176" fontId="70" fillId="0" borderId="10" xfId="0" applyNumberFormat="1" applyFont="1" applyFill="1" applyBorder="1" applyAlignment="1" applyProtection="1">
      <alignment vertical="center" shrinkToFit="1"/>
    </xf>
    <xf numFmtId="176" fontId="70" fillId="0" borderId="11" xfId="0" applyNumberFormat="1" applyFont="1" applyFill="1" applyBorder="1" applyAlignment="1" applyProtection="1">
      <alignment vertical="center" shrinkToFit="1"/>
    </xf>
    <xf numFmtId="0" fontId="39" fillId="0" borderId="24" xfId="0" applyFont="1" applyFill="1" applyBorder="1" applyAlignment="1" applyProtection="1">
      <alignment horizontal="left" vertical="center" wrapText="1"/>
    </xf>
    <xf numFmtId="0" fontId="39" fillId="0" borderId="25"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xf>
    <xf numFmtId="0" fontId="38" fillId="0" borderId="10" xfId="0" applyFont="1" applyFill="1" applyBorder="1" applyAlignment="1" applyProtection="1">
      <alignment vertical="center" wrapText="1"/>
    </xf>
    <xf numFmtId="0" fontId="38" fillId="0" borderId="25" xfId="0" applyFont="1" applyFill="1" applyBorder="1" applyAlignment="1" applyProtection="1">
      <alignment vertical="center" wrapText="1"/>
    </xf>
    <xf numFmtId="0" fontId="38" fillId="0" borderId="11" xfId="0" applyFont="1" applyFill="1" applyBorder="1" applyAlignment="1" applyProtection="1">
      <alignment vertical="center" wrapText="1"/>
    </xf>
    <xf numFmtId="0" fontId="79" fillId="0" borderId="10" xfId="0" applyFont="1" applyFill="1" applyBorder="1" applyAlignment="1" applyProtection="1">
      <alignment horizontal="center" vertical="center"/>
    </xf>
    <xf numFmtId="0" fontId="79" fillId="0" borderId="11" xfId="0" applyFont="1" applyFill="1" applyBorder="1" applyAlignment="1" applyProtection="1">
      <alignment horizontal="center" vertical="center"/>
    </xf>
    <xf numFmtId="0" fontId="39" fillId="0" borderId="10" xfId="0" applyFont="1" applyFill="1" applyBorder="1" applyAlignment="1" applyProtection="1">
      <alignment horizontal="center" vertical="center" shrinkToFit="1"/>
    </xf>
    <xf numFmtId="0" fontId="39" fillId="0" borderId="11" xfId="0" applyFont="1" applyFill="1" applyBorder="1" applyAlignment="1" applyProtection="1">
      <alignment horizontal="center" vertical="center" shrinkToFit="1"/>
    </xf>
    <xf numFmtId="0" fontId="67" fillId="0" borderId="0" xfId="1" applyFont="1" applyFill="1" applyAlignment="1" applyProtection="1">
      <alignment horizontal="center" vertical="center"/>
    </xf>
    <xf numFmtId="14" fontId="70" fillId="0" borderId="10" xfId="0" applyNumberFormat="1" applyFont="1" applyFill="1" applyBorder="1" applyAlignment="1" applyProtection="1">
      <alignment horizontal="center" vertical="center"/>
    </xf>
    <xf numFmtId="14" fontId="70" fillId="0" borderId="11" xfId="0" applyNumberFormat="1" applyFont="1" applyFill="1" applyBorder="1" applyAlignment="1" applyProtection="1">
      <alignment horizontal="center" vertical="center"/>
    </xf>
    <xf numFmtId="179" fontId="39" fillId="0" borderId="10" xfId="0" applyNumberFormat="1" applyFont="1" applyFill="1" applyBorder="1" applyAlignment="1" applyProtection="1">
      <alignment horizontal="center" vertical="center"/>
    </xf>
    <xf numFmtId="179" fontId="39" fillId="0" borderId="11" xfId="0" applyNumberFormat="1" applyFont="1" applyFill="1" applyBorder="1" applyAlignment="1" applyProtection="1">
      <alignment horizontal="center" vertical="center"/>
    </xf>
    <xf numFmtId="0" fontId="39" fillId="0" borderId="10" xfId="0" applyFont="1" applyFill="1" applyBorder="1" applyAlignment="1" applyProtection="1">
      <alignment vertical="center"/>
    </xf>
    <xf numFmtId="0" fontId="39" fillId="0" borderId="11" xfId="0" applyFont="1" applyFill="1" applyBorder="1" applyAlignment="1" applyProtection="1">
      <alignment vertical="center"/>
    </xf>
    <xf numFmtId="176" fontId="39" fillId="0" borderId="7" xfId="0" applyNumberFormat="1" applyFont="1" applyFill="1" applyBorder="1" applyAlignment="1" applyProtection="1">
      <alignment horizontal="center" vertical="center"/>
    </xf>
    <xf numFmtId="176" fontId="55" fillId="0" borderId="7" xfId="0" applyNumberFormat="1" applyFont="1" applyFill="1" applyBorder="1" applyAlignment="1" applyProtection="1">
      <alignment horizontal="center" vertical="center"/>
    </xf>
    <xf numFmtId="0" fontId="39" fillId="0" borderId="21" xfId="0" applyFont="1" applyFill="1" applyBorder="1" applyAlignment="1" applyProtection="1">
      <alignment vertical="center"/>
    </xf>
    <xf numFmtId="0" fontId="39" fillId="0" borderId="0" xfId="0" applyFont="1" applyFill="1" applyBorder="1" applyAlignment="1" applyProtection="1">
      <alignment vertical="center"/>
    </xf>
    <xf numFmtId="0" fontId="39" fillId="0" borderId="7" xfId="0" applyFont="1" applyFill="1" applyBorder="1" applyAlignment="1" applyProtection="1">
      <alignment vertical="center"/>
    </xf>
    <xf numFmtId="0" fontId="78" fillId="0" borderId="47" xfId="0" applyFont="1" applyFill="1" applyBorder="1" applyAlignment="1" applyProtection="1">
      <alignment horizontal="center" vertical="center"/>
    </xf>
    <xf numFmtId="0" fontId="78" fillId="0" borderId="48" xfId="0" applyFont="1" applyFill="1" applyBorder="1" applyAlignment="1" applyProtection="1">
      <alignment horizontal="center" vertical="center"/>
    </xf>
    <xf numFmtId="0" fontId="83" fillId="0" borderId="47" xfId="0" applyFont="1" applyFill="1" applyBorder="1" applyAlignment="1" applyProtection="1">
      <alignment horizontal="center" vertical="center"/>
    </xf>
    <xf numFmtId="0" fontId="83" fillId="0" borderId="48" xfId="0" applyFont="1" applyFill="1" applyBorder="1" applyAlignment="1" applyProtection="1">
      <alignment horizontal="center" vertical="center"/>
    </xf>
    <xf numFmtId="0" fontId="44" fillId="0" borderId="10" xfId="0" applyFont="1" applyFill="1" applyBorder="1" applyProtection="1">
      <alignment vertical="center"/>
    </xf>
    <xf numFmtId="0" fontId="44" fillId="0" borderId="25" xfId="0" applyFont="1" applyFill="1" applyBorder="1" applyProtection="1">
      <alignment vertical="center"/>
    </xf>
    <xf numFmtId="0" fontId="44" fillId="0" borderId="11" xfId="0" applyFont="1" applyFill="1" applyBorder="1" applyProtection="1">
      <alignment vertical="center"/>
    </xf>
    <xf numFmtId="0" fontId="58" fillId="0" borderId="2" xfId="0" applyFont="1" applyFill="1" applyBorder="1" applyAlignment="1" applyProtection="1">
      <alignment vertical="center"/>
    </xf>
    <xf numFmtId="0" fontId="58" fillId="0" borderId="21" xfId="0" applyFont="1" applyFill="1" applyBorder="1" applyAlignment="1" applyProtection="1">
      <alignment vertical="center"/>
    </xf>
    <xf numFmtId="0" fontId="58" fillId="0" borderId="3" xfId="0" applyFont="1" applyFill="1" applyBorder="1" applyAlignment="1" applyProtection="1">
      <alignment vertical="center"/>
    </xf>
    <xf numFmtId="0" fontId="58" fillId="0" borderId="22" xfId="0" applyFont="1" applyFill="1" applyBorder="1" applyAlignment="1" applyProtection="1">
      <alignment vertical="center"/>
    </xf>
    <xf numFmtId="0" fontId="58" fillId="0" borderId="7" xfId="0" applyFont="1" applyFill="1" applyBorder="1" applyAlignment="1" applyProtection="1">
      <alignment vertical="center"/>
    </xf>
    <xf numFmtId="0" fontId="58" fillId="0" borderId="23" xfId="0" applyFont="1" applyFill="1" applyBorder="1" applyAlignment="1" applyProtection="1">
      <alignment vertical="center"/>
    </xf>
    <xf numFmtId="0" fontId="44" fillId="0" borderId="27" xfId="0" applyFont="1" applyFill="1" applyBorder="1" applyProtection="1">
      <alignment vertical="center"/>
    </xf>
    <xf numFmtId="0" fontId="44" fillId="0" borderId="28" xfId="0" applyFont="1" applyFill="1" applyBorder="1" applyProtection="1">
      <alignment vertical="center"/>
    </xf>
    <xf numFmtId="0" fontId="44" fillId="0" borderId="29" xfId="0" applyFont="1" applyFill="1" applyBorder="1" applyProtection="1">
      <alignment vertical="center"/>
    </xf>
    <xf numFmtId="0" fontId="84" fillId="0" borderId="4" xfId="0" applyFont="1" applyFill="1" applyBorder="1" applyAlignment="1" applyProtection="1">
      <alignment horizontal="left" vertical="top" wrapText="1"/>
    </xf>
    <xf numFmtId="0" fontId="84" fillId="0" borderId="0" xfId="0" applyFont="1" applyFill="1" applyBorder="1" applyAlignment="1" applyProtection="1">
      <alignment horizontal="left" vertical="top" wrapText="1"/>
    </xf>
    <xf numFmtId="0" fontId="84" fillId="0" borderId="5" xfId="0" applyFont="1" applyFill="1" applyBorder="1" applyAlignment="1" applyProtection="1">
      <alignment horizontal="left" vertical="top" wrapText="1"/>
    </xf>
    <xf numFmtId="0" fontId="84" fillId="0" borderId="22" xfId="0" applyFont="1" applyFill="1" applyBorder="1" applyAlignment="1" applyProtection="1">
      <alignment horizontal="left" vertical="top" wrapText="1"/>
    </xf>
    <xf numFmtId="0" fontId="84" fillId="0" borderId="7" xfId="0" applyFont="1" applyFill="1" applyBorder="1" applyAlignment="1" applyProtection="1">
      <alignment horizontal="left" vertical="top" wrapText="1"/>
    </xf>
    <xf numFmtId="0" fontId="84" fillId="0" borderId="23" xfId="0" applyFont="1" applyFill="1" applyBorder="1" applyAlignment="1" applyProtection="1">
      <alignment horizontal="left" vertical="top" wrapText="1"/>
    </xf>
    <xf numFmtId="0" fontId="84" fillId="0" borderId="12" xfId="0" applyFont="1" applyFill="1" applyBorder="1" applyAlignment="1" applyProtection="1">
      <alignment horizontal="left" vertical="top" wrapText="1"/>
    </xf>
    <xf numFmtId="0" fontId="84" fillId="0" borderId="13" xfId="0" applyFont="1" applyFill="1" applyBorder="1" applyAlignment="1" applyProtection="1">
      <alignment horizontal="left" vertical="top" wrapText="1"/>
    </xf>
    <xf numFmtId="0" fontId="84" fillId="0" borderId="14" xfId="0" applyFont="1" applyFill="1" applyBorder="1" applyAlignment="1" applyProtection="1">
      <alignment horizontal="left" vertical="top" wrapText="1"/>
    </xf>
    <xf numFmtId="0" fontId="41" fillId="0" borderId="12" xfId="0" applyFont="1" applyFill="1" applyBorder="1" applyAlignment="1" applyProtection="1">
      <alignment horizontal="left" vertical="top" wrapText="1"/>
    </xf>
    <xf numFmtId="0" fontId="41" fillId="0" borderId="13" xfId="0" applyFont="1" applyFill="1" applyBorder="1" applyAlignment="1" applyProtection="1">
      <alignment horizontal="left" vertical="top" wrapText="1"/>
    </xf>
    <xf numFmtId="0" fontId="41" fillId="0" borderId="14" xfId="0" applyFont="1" applyFill="1" applyBorder="1" applyAlignment="1" applyProtection="1">
      <alignment horizontal="left" vertical="top" wrapText="1"/>
    </xf>
    <xf numFmtId="0" fontId="41" fillId="0" borderId="2" xfId="0" applyFont="1" applyFill="1" applyBorder="1" applyAlignment="1" applyProtection="1">
      <alignment wrapText="1"/>
    </xf>
    <xf numFmtId="0" fontId="41" fillId="0" borderId="21" xfId="0" applyFont="1" applyFill="1" applyBorder="1" applyAlignment="1" applyProtection="1"/>
    <xf numFmtId="0" fontId="41" fillId="0" borderId="3" xfId="0" applyFont="1" applyFill="1" applyBorder="1" applyAlignment="1" applyProtection="1"/>
    <xf numFmtId="0" fontId="41" fillId="0" borderId="4" xfId="0" applyFont="1" applyFill="1" applyBorder="1" applyAlignment="1" applyProtection="1"/>
    <xf numFmtId="0" fontId="41" fillId="0" borderId="0" xfId="0" applyFont="1" applyFill="1" applyBorder="1" applyAlignment="1" applyProtection="1"/>
    <xf numFmtId="0" fontId="41" fillId="0" borderId="5" xfId="0" applyFont="1" applyFill="1" applyBorder="1" applyAlignment="1" applyProtection="1"/>
    <xf numFmtId="0" fontId="41" fillId="0" borderId="22" xfId="0" applyFont="1" applyFill="1" applyBorder="1" applyAlignment="1" applyProtection="1"/>
    <xf numFmtId="0" fontId="41" fillId="0" borderId="7" xfId="0" applyFont="1" applyFill="1" applyBorder="1" applyAlignment="1" applyProtection="1"/>
    <xf numFmtId="0" fontId="41" fillId="0" borderId="23" xfId="0" applyFont="1" applyFill="1" applyBorder="1" applyAlignment="1" applyProtection="1"/>
    <xf numFmtId="0" fontId="41" fillId="0" borderId="4" xfId="0" applyFont="1" applyFill="1" applyBorder="1" applyAlignment="1" applyProtection="1">
      <alignment horizontal="left" vertical="top" wrapText="1"/>
    </xf>
    <xf numFmtId="0" fontId="41" fillId="0" borderId="0" xfId="0" applyFont="1" applyFill="1" applyBorder="1" applyAlignment="1" applyProtection="1">
      <alignment horizontal="left" vertical="top" wrapText="1"/>
    </xf>
    <xf numFmtId="0" fontId="41" fillId="0" borderId="5" xfId="0" applyFont="1" applyFill="1" applyBorder="1" applyAlignment="1" applyProtection="1">
      <alignment horizontal="left" vertical="top" wrapText="1"/>
    </xf>
    <xf numFmtId="0" fontId="41" fillId="0" borderId="22" xfId="0" applyFont="1" applyFill="1" applyBorder="1" applyAlignment="1" applyProtection="1">
      <alignment horizontal="left" vertical="top" wrapText="1"/>
    </xf>
    <xf numFmtId="0" fontId="41" fillId="0" borderId="7" xfId="0" applyFont="1" applyFill="1" applyBorder="1" applyAlignment="1" applyProtection="1">
      <alignment horizontal="left" vertical="top" wrapText="1"/>
    </xf>
    <xf numFmtId="0" fontId="41" fillId="0" borderId="23" xfId="0" applyFont="1" applyFill="1" applyBorder="1" applyAlignment="1" applyProtection="1">
      <alignment horizontal="left" vertical="top" wrapText="1"/>
    </xf>
    <xf numFmtId="179" fontId="39" fillId="5" borderId="10" xfId="0" applyNumberFormat="1" applyFont="1" applyFill="1" applyBorder="1" applyAlignment="1" applyProtection="1">
      <alignment horizontal="center" vertical="center"/>
    </xf>
    <xf numFmtId="179" fontId="39" fillId="5" borderId="11" xfId="0" applyNumberFormat="1" applyFont="1" applyFill="1" applyBorder="1" applyAlignment="1" applyProtection="1">
      <alignment horizontal="center" vertical="center"/>
    </xf>
    <xf numFmtId="0" fontId="38" fillId="0" borderId="10" xfId="0" applyFont="1" applyBorder="1" applyAlignment="1" applyProtection="1">
      <alignment vertical="center" wrapText="1"/>
    </xf>
    <xf numFmtId="0" fontId="38" fillId="0" borderId="25" xfId="0" applyFont="1" applyBorder="1" applyAlignment="1" applyProtection="1">
      <alignment vertical="center" wrapText="1"/>
    </xf>
    <xf numFmtId="0" fontId="38" fillId="0" borderId="11" xfId="0" applyFont="1" applyBorder="1" applyAlignment="1" applyProtection="1">
      <alignment vertical="center" wrapText="1"/>
    </xf>
    <xf numFmtId="176" fontId="71" fillId="3" borderId="10" xfId="0" applyNumberFormat="1" applyFont="1" applyFill="1" applyBorder="1" applyAlignment="1" applyProtection="1">
      <alignment horizontal="center" vertical="center"/>
      <protection locked="0"/>
    </xf>
    <xf numFmtId="176" fontId="71" fillId="3" borderId="11" xfId="0" applyNumberFormat="1" applyFont="1" applyFill="1" applyBorder="1" applyAlignment="1" applyProtection="1">
      <alignment horizontal="center" vertical="center"/>
      <protection locked="0"/>
    </xf>
    <xf numFmtId="0" fontId="40" fillId="0" borderId="2" xfId="0" applyFont="1" applyFill="1" applyBorder="1" applyAlignment="1" applyProtection="1">
      <alignment horizontal="center" vertical="center"/>
    </xf>
    <xf numFmtId="0" fontId="40" fillId="0" borderId="3" xfId="0" applyFont="1" applyFill="1" applyBorder="1" applyAlignment="1" applyProtection="1">
      <alignment horizontal="center" vertical="center"/>
    </xf>
    <xf numFmtId="0" fontId="40" fillId="0" borderId="4" xfId="0" applyFont="1" applyFill="1" applyBorder="1" applyAlignment="1" applyProtection="1">
      <alignment horizontal="center" vertical="center"/>
    </xf>
    <xf numFmtId="0" fontId="40" fillId="0" borderId="5" xfId="0" applyFont="1" applyFill="1" applyBorder="1" applyAlignment="1" applyProtection="1">
      <alignment horizontal="center" vertical="center"/>
    </xf>
    <xf numFmtId="0" fontId="40" fillId="0" borderId="22" xfId="0" applyFont="1" applyFill="1" applyBorder="1" applyAlignment="1" applyProtection="1">
      <alignment horizontal="center" vertical="center"/>
    </xf>
    <xf numFmtId="0" fontId="40" fillId="0" borderId="23"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shrinkToFit="1"/>
      <protection locked="0"/>
    </xf>
    <xf numFmtId="0" fontId="40" fillId="0" borderId="1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40" fillId="0" borderId="11" xfId="0" applyFont="1" applyFill="1" applyBorder="1" applyAlignment="1" applyProtection="1">
      <alignment horizontal="center" vertical="center"/>
    </xf>
    <xf numFmtId="0" fontId="57" fillId="0" borderId="1" xfId="0" applyFont="1" applyFill="1" applyBorder="1" applyAlignment="1" applyProtection="1">
      <alignment horizontal="center" vertical="center" wrapText="1" shrinkToFit="1"/>
    </xf>
    <xf numFmtId="0" fontId="34" fillId="0" borderId="1" xfId="0" applyFont="1" applyBorder="1" applyAlignment="1" applyProtection="1">
      <alignment horizontal="center" vertical="center"/>
      <protection locked="0"/>
    </xf>
    <xf numFmtId="0" fontId="34" fillId="0" borderId="24" xfId="0" applyFont="1" applyBorder="1" applyAlignment="1" applyProtection="1">
      <alignment horizontal="left" vertical="center" wrapText="1"/>
    </xf>
    <xf numFmtId="0" fontId="34" fillId="0" borderId="25" xfId="0" applyFont="1" applyBorder="1" applyAlignment="1" applyProtection="1">
      <alignment horizontal="left" vertical="center" wrapText="1"/>
    </xf>
    <xf numFmtId="0" fontId="34" fillId="0" borderId="11" xfId="0" applyFont="1" applyBorder="1" applyAlignment="1" applyProtection="1">
      <alignment horizontal="left" vertical="center" wrapText="1"/>
    </xf>
    <xf numFmtId="0" fontId="71" fillId="3" borderId="10" xfId="0" applyFont="1" applyFill="1" applyBorder="1" applyAlignment="1" applyProtection="1">
      <alignment horizontal="center" vertical="center"/>
      <protection locked="0"/>
    </xf>
    <xf numFmtId="0" fontId="71" fillId="3" borderId="11" xfId="0" applyFont="1" applyFill="1" applyBorder="1" applyAlignment="1" applyProtection="1">
      <alignment horizontal="center" vertical="center"/>
      <protection locked="0"/>
    </xf>
    <xf numFmtId="176" fontId="34" fillId="5" borderId="7" xfId="0" applyNumberFormat="1" applyFont="1" applyFill="1" applyBorder="1" applyAlignment="1" applyProtection="1">
      <alignment horizontal="center" vertical="center"/>
    </xf>
    <xf numFmtId="176" fontId="71" fillId="4" borderId="10" xfId="0" applyNumberFormat="1" applyFont="1" applyFill="1" applyBorder="1" applyAlignment="1" applyProtection="1">
      <alignment horizontal="center" vertical="center"/>
      <protection locked="0"/>
    </xf>
    <xf numFmtId="176" fontId="71" fillId="4" borderId="11" xfId="0" applyNumberFormat="1" applyFont="1" applyFill="1" applyBorder="1" applyAlignment="1" applyProtection="1">
      <alignment horizontal="center" vertical="center"/>
      <protection locked="0"/>
    </xf>
    <xf numFmtId="0" fontId="40" fillId="0" borderId="1" xfId="0" applyFont="1" applyFill="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40" fillId="0" borderId="10" xfId="0" applyFont="1" applyFill="1" applyBorder="1" applyAlignment="1" applyProtection="1">
      <alignment horizontal="center" vertical="center" wrapText="1"/>
    </xf>
    <xf numFmtId="0" fontId="40" fillId="0" borderId="25"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xf>
    <xf numFmtId="176" fontId="55" fillId="5" borderId="7" xfId="0" applyNumberFormat="1" applyFont="1" applyFill="1" applyBorder="1" applyAlignment="1" applyProtection="1">
      <alignment horizontal="center" vertical="center"/>
    </xf>
    <xf numFmtId="0" fontId="38" fillId="0" borderId="10" xfId="0" applyFont="1" applyBorder="1" applyAlignment="1" applyProtection="1">
      <alignment vertical="center" shrinkToFit="1"/>
    </xf>
    <xf numFmtId="0" fontId="38" fillId="0" borderId="11" xfId="0" applyFont="1" applyBorder="1" applyAlignment="1" applyProtection="1">
      <alignment vertical="center" shrinkToFit="1"/>
    </xf>
    <xf numFmtId="0" fontId="34" fillId="0" borderId="1" xfId="0" applyFont="1" applyBorder="1" applyAlignment="1" applyProtection="1">
      <alignment horizontal="center" vertical="center"/>
    </xf>
    <xf numFmtId="0" fontId="71" fillId="3" borderId="1" xfId="0" applyFont="1" applyFill="1" applyBorder="1" applyAlignment="1" applyProtection="1">
      <alignment vertical="center"/>
      <protection locked="0"/>
    </xf>
    <xf numFmtId="14" fontId="71" fillId="3" borderId="1" xfId="0" applyNumberFormat="1" applyFont="1" applyFill="1" applyBorder="1" applyAlignment="1" applyProtection="1">
      <alignment horizontal="center" vertical="center"/>
      <protection locked="0"/>
    </xf>
    <xf numFmtId="0" fontId="34" fillId="0" borderId="1" xfId="0" applyFont="1" applyBorder="1" applyAlignment="1" applyProtection="1">
      <alignment horizontal="center" vertical="center" wrapText="1"/>
    </xf>
    <xf numFmtId="176" fontId="34" fillId="5" borderId="1" xfId="0" applyNumberFormat="1" applyFont="1" applyFill="1" applyBorder="1" applyAlignment="1" applyProtection="1">
      <alignment horizontal="center" vertical="center"/>
    </xf>
    <xf numFmtId="0" fontId="40" fillId="0" borderId="2" xfId="0" applyFont="1" applyFill="1" applyBorder="1" applyAlignment="1" applyProtection="1">
      <alignment horizontal="center" vertical="center" wrapText="1"/>
    </xf>
    <xf numFmtId="0" fontId="40" fillId="0" borderId="3" xfId="0" applyFont="1" applyFill="1" applyBorder="1" applyAlignment="1" applyProtection="1">
      <alignment horizontal="center" vertical="center" wrapText="1"/>
    </xf>
    <xf numFmtId="0" fontId="40" fillId="0" borderId="22" xfId="0" applyFont="1" applyFill="1" applyBorder="1" applyAlignment="1" applyProtection="1">
      <alignment horizontal="center" vertical="center" wrapText="1"/>
    </xf>
    <xf numFmtId="0" fontId="40" fillId="0" borderId="23"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wrapText="1"/>
      <protection locked="0"/>
    </xf>
    <xf numFmtId="0" fontId="71" fillId="4" borderId="3" xfId="0" applyFont="1" applyFill="1" applyBorder="1" applyAlignment="1" applyProtection="1">
      <alignment horizontal="center" vertical="center" wrapText="1"/>
      <protection locked="0"/>
    </xf>
    <xf numFmtId="0" fontId="71" fillId="4" borderId="4" xfId="0" applyFont="1" applyFill="1" applyBorder="1" applyAlignment="1" applyProtection="1">
      <alignment horizontal="center" vertical="center" wrapText="1"/>
      <protection locked="0"/>
    </xf>
    <xf numFmtId="0" fontId="71" fillId="4" borderId="5" xfId="0" applyFont="1" applyFill="1" applyBorder="1" applyAlignment="1" applyProtection="1">
      <alignment horizontal="center" vertical="center" wrapText="1"/>
      <protection locked="0"/>
    </xf>
    <xf numFmtId="0" fontId="71" fillId="4" borderId="22" xfId="0" applyFont="1" applyFill="1" applyBorder="1" applyAlignment="1" applyProtection="1">
      <alignment horizontal="center" vertical="center" wrapText="1"/>
      <protection locked="0"/>
    </xf>
    <xf numFmtId="0" fontId="71" fillId="4" borderId="23" xfId="0" applyFont="1" applyFill="1" applyBorder="1" applyAlignment="1" applyProtection="1">
      <alignment horizontal="center" vertical="center" wrapText="1"/>
      <protection locked="0"/>
    </xf>
    <xf numFmtId="0" fontId="34" fillId="0" borderId="10" xfId="0" applyFont="1" applyFill="1" applyBorder="1" applyAlignment="1" applyProtection="1">
      <alignment horizontal="center" vertical="center"/>
    </xf>
    <xf numFmtId="0" fontId="34" fillId="0" borderId="25" xfId="0" applyFont="1" applyFill="1" applyBorder="1" applyAlignment="1" applyProtection="1">
      <alignment horizontal="center" vertical="center"/>
    </xf>
    <xf numFmtId="0" fontId="34" fillId="0" borderId="11" xfId="0" applyFont="1" applyFill="1" applyBorder="1" applyAlignment="1" applyProtection="1">
      <alignment horizontal="center" vertical="center"/>
    </xf>
    <xf numFmtId="0" fontId="34" fillId="0" borderId="2" xfId="0" applyFont="1" applyBorder="1" applyAlignment="1" applyProtection="1">
      <alignment vertical="center"/>
    </xf>
    <xf numFmtId="0" fontId="34" fillId="0" borderId="3" xfId="0" applyFont="1" applyBorder="1" applyAlignment="1" applyProtection="1">
      <alignment vertical="center"/>
    </xf>
    <xf numFmtId="0" fontId="34" fillId="0" borderId="4" xfId="0" applyFont="1" applyBorder="1" applyAlignment="1" applyProtection="1">
      <alignment vertical="center"/>
    </xf>
    <xf numFmtId="0" fontId="34" fillId="0" borderId="5" xfId="0" applyFont="1" applyBorder="1" applyAlignment="1" applyProtection="1">
      <alignment vertical="center"/>
    </xf>
    <xf numFmtId="0" fontId="34" fillId="0" borderId="10" xfId="0" applyFont="1" applyBorder="1" applyAlignment="1" applyProtection="1">
      <alignment vertical="center" shrinkToFit="1"/>
    </xf>
    <xf numFmtId="0" fontId="34" fillId="0" borderId="11" xfId="0" applyFont="1" applyBorder="1" applyAlignment="1" applyProtection="1">
      <alignment vertical="center" shrinkToFit="1"/>
    </xf>
    <xf numFmtId="0" fontId="71" fillId="3" borderId="2" xfId="0" applyFont="1" applyFill="1" applyBorder="1" applyAlignment="1" applyProtection="1">
      <alignment vertical="center" wrapText="1"/>
      <protection locked="0"/>
    </xf>
    <xf numFmtId="0" fontId="71" fillId="3" borderId="21" xfId="0" applyFont="1" applyFill="1" applyBorder="1" applyAlignment="1" applyProtection="1">
      <alignment vertical="center" wrapText="1"/>
      <protection locked="0"/>
    </xf>
    <xf numFmtId="0" fontId="71" fillId="3" borderId="3" xfId="0" applyFont="1" applyFill="1" applyBorder="1" applyAlignment="1" applyProtection="1">
      <alignment vertical="center" wrapText="1"/>
      <protection locked="0"/>
    </xf>
    <xf numFmtId="0" fontId="71" fillId="3" borderId="4" xfId="0" applyFont="1" applyFill="1" applyBorder="1" applyAlignment="1" applyProtection="1">
      <alignment vertical="center" wrapText="1"/>
      <protection locked="0"/>
    </xf>
    <xf numFmtId="0" fontId="71" fillId="3" borderId="0" xfId="0" applyFont="1" applyFill="1" applyBorder="1" applyAlignment="1" applyProtection="1">
      <alignment vertical="center" wrapText="1"/>
      <protection locked="0"/>
    </xf>
    <xf numFmtId="0" fontId="71" fillId="3" borderId="5" xfId="0" applyFont="1" applyFill="1" applyBorder="1" applyAlignment="1" applyProtection="1">
      <alignment vertical="center" wrapText="1"/>
      <protection locked="0"/>
    </xf>
    <xf numFmtId="0" fontId="71" fillId="3" borderId="22" xfId="0" applyFont="1" applyFill="1" applyBorder="1" applyAlignment="1" applyProtection="1">
      <alignment vertical="center" wrapText="1"/>
      <protection locked="0"/>
    </xf>
    <xf numFmtId="0" fontId="71" fillId="3" borderId="7" xfId="0" applyFont="1" applyFill="1" applyBorder="1" applyAlignment="1" applyProtection="1">
      <alignment vertical="center" wrapText="1"/>
      <protection locked="0"/>
    </xf>
    <xf numFmtId="0" fontId="71" fillId="3" borderId="23" xfId="0" applyFont="1" applyFill="1" applyBorder="1" applyAlignment="1" applyProtection="1">
      <alignment vertical="center" wrapText="1"/>
      <protection locked="0"/>
    </xf>
    <xf numFmtId="0" fontId="40" fillId="0" borderId="2" xfId="0" applyFont="1" applyBorder="1" applyAlignment="1" applyProtection="1">
      <alignment horizontal="center" vertical="center"/>
    </xf>
    <xf numFmtId="0" fontId="40" fillId="0" borderId="3" xfId="0" applyFont="1" applyBorder="1" applyAlignment="1" applyProtection="1">
      <alignment horizontal="center" vertical="center"/>
    </xf>
    <xf numFmtId="0" fontId="40" fillId="0" borderId="22" xfId="0" applyFont="1" applyBorder="1" applyAlignment="1" applyProtection="1">
      <alignment horizontal="center" vertical="center"/>
    </xf>
    <xf numFmtId="0" fontId="40" fillId="0" borderId="23" xfId="0" applyFont="1" applyBorder="1" applyAlignment="1" applyProtection="1">
      <alignment horizontal="center" vertical="center"/>
    </xf>
    <xf numFmtId="0" fontId="34" fillId="0" borderId="2" xfId="0" applyFont="1" applyBorder="1" applyAlignment="1" applyProtection="1">
      <alignment vertical="center" wrapText="1"/>
    </xf>
    <xf numFmtId="0" fontId="34" fillId="0" borderId="3" xfId="0" applyFont="1" applyBorder="1" applyAlignment="1" applyProtection="1">
      <alignment vertical="center" wrapText="1"/>
    </xf>
    <xf numFmtId="0" fontId="34" fillId="0" borderId="4" xfId="0" applyFont="1" applyBorder="1" applyAlignment="1" applyProtection="1">
      <alignment vertical="center" wrapText="1"/>
    </xf>
    <xf numFmtId="0" fontId="34" fillId="0" borderId="5" xfId="0" applyFont="1" applyBorder="1" applyAlignment="1" applyProtection="1">
      <alignment vertical="center" wrapText="1"/>
    </xf>
    <xf numFmtId="0" fontId="34" fillId="0" borderId="22" xfId="0" applyFont="1" applyBorder="1" applyAlignment="1" applyProtection="1">
      <alignment vertical="center" wrapText="1"/>
    </xf>
    <xf numFmtId="0" fontId="34" fillId="0" borderId="23" xfId="0" applyFont="1" applyBorder="1" applyAlignment="1" applyProtection="1">
      <alignment vertical="center" wrapText="1"/>
    </xf>
    <xf numFmtId="0" fontId="34" fillId="0" borderId="0" xfId="0" applyFont="1" applyBorder="1" applyAlignment="1" applyProtection="1">
      <alignment horizontal="center" vertical="center"/>
      <protection locked="0"/>
    </xf>
    <xf numFmtId="0" fontId="34" fillId="0" borderId="22" xfId="0" applyFont="1" applyBorder="1" applyAlignment="1" applyProtection="1">
      <alignment vertical="center"/>
    </xf>
    <xf numFmtId="0" fontId="34" fillId="0" borderId="23" xfId="0" applyFont="1" applyBorder="1" applyAlignment="1" applyProtection="1">
      <alignment vertical="center"/>
    </xf>
    <xf numFmtId="176" fontId="71" fillId="3" borderId="10" xfId="0" applyNumberFormat="1" applyFont="1" applyFill="1" applyBorder="1" applyAlignment="1" applyProtection="1">
      <alignment vertical="center" shrinkToFit="1"/>
      <protection locked="0"/>
    </xf>
    <xf numFmtId="176" fontId="71" fillId="3" borderId="11" xfId="0" applyNumberFormat="1" applyFont="1" applyFill="1" applyBorder="1" applyAlignment="1" applyProtection="1">
      <alignment vertical="center" shrinkToFit="1"/>
      <protection locked="0"/>
    </xf>
    <xf numFmtId="14" fontId="34" fillId="5" borderId="1" xfId="0" applyNumberFormat="1" applyFont="1" applyFill="1" applyBorder="1" applyAlignment="1" applyProtection="1">
      <alignment horizontal="center" vertical="center"/>
    </xf>
    <xf numFmtId="0" fontId="34" fillId="0" borderId="1" xfId="0" applyFont="1" applyFill="1" applyBorder="1" applyAlignment="1" applyProtection="1">
      <alignment horizontal="center" vertical="center"/>
    </xf>
    <xf numFmtId="0" fontId="36" fillId="0" borderId="22" xfId="0" applyFont="1" applyFill="1" applyBorder="1" applyAlignment="1" applyProtection="1">
      <alignment vertical="center"/>
    </xf>
    <xf numFmtId="0" fontId="36" fillId="0" borderId="23" xfId="0" applyFont="1" applyFill="1" applyBorder="1" applyAlignment="1" applyProtection="1">
      <alignment vertical="center"/>
    </xf>
    <xf numFmtId="0" fontId="40" fillId="0" borderId="1" xfId="0" applyFont="1" applyBorder="1" applyAlignment="1" applyProtection="1">
      <alignment horizontal="center" vertical="center" shrinkToFit="1"/>
    </xf>
    <xf numFmtId="0" fontId="40" fillId="0" borderId="8" xfId="0" applyFont="1" applyFill="1" applyBorder="1" applyAlignment="1" applyProtection="1">
      <alignment horizontal="center" vertical="center" wrapText="1" shrinkToFit="1"/>
    </xf>
    <xf numFmtId="0" fontId="40" fillId="0" borderId="9" xfId="0" applyFont="1" applyFill="1" applyBorder="1" applyAlignment="1" applyProtection="1">
      <alignment horizontal="center" vertical="center" shrinkToFit="1"/>
    </xf>
    <xf numFmtId="0" fontId="40" fillId="0" borderId="26" xfId="0" applyFont="1" applyBorder="1" applyAlignment="1" applyProtection="1">
      <alignment horizontal="center" vertical="center" shrinkToFit="1"/>
    </xf>
    <xf numFmtId="0" fontId="71" fillId="4" borderId="1" xfId="0" applyFont="1" applyFill="1" applyBorder="1" applyAlignment="1" applyProtection="1">
      <alignment horizontal="center" vertical="center"/>
      <protection locked="0"/>
    </xf>
    <xf numFmtId="0" fontId="34" fillId="0" borderId="25" xfId="0" applyFont="1" applyBorder="1" applyAlignment="1" applyProtection="1">
      <alignment vertical="center" shrinkToFit="1"/>
    </xf>
    <xf numFmtId="0" fontId="71" fillId="3" borderId="1" xfId="0" applyFont="1" applyFill="1" applyBorder="1" applyAlignment="1" applyProtection="1">
      <alignment horizontal="center" vertical="center"/>
      <protection locked="0"/>
    </xf>
    <xf numFmtId="0" fontId="34" fillId="0" borderId="1" xfId="0" applyFont="1" applyBorder="1" applyAlignment="1" applyProtection="1">
      <alignment horizontal="center" vertical="center" shrinkToFit="1"/>
    </xf>
    <xf numFmtId="185" fontId="71" fillId="3" borderId="10" xfId="0" applyNumberFormat="1" applyFont="1" applyFill="1" applyBorder="1" applyAlignment="1" applyProtection="1">
      <alignment horizontal="center" vertical="center" shrinkToFit="1"/>
      <protection locked="0"/>
    </xf>
    <xf numFmtId="185" fontId="71" fillId="3" borderId="11" xfId="0" applyNumberFormat="1" applyFont="1" applyFill="1" applyBorder="1" applyAlignment="1" applyProtection="1">
      <alignment horizontal="center" vertical="center" shrinkToFit="1"/>
      <protection locked="0"/>
    </xf>
    <xf numFmtId="176" fontId="70" fillId="3" borderId="10" xfId="0" applyNumberFormat="1" applyFont="1" applyFill="1" applyBorder="1" applyAlignment="1" applyProtection="1">
      <alignment vertical="center" shrinkToFit="1"/>
      <protection locked="0"/>
    </xf>
    <xf numFmtId="176" fontId="70" fillId="3" borderId="11" xfId="0" applyNumberFormat="1" applyFont="1" applyFill="1" applyBorder="1" applyAlignment="1" applyProtection="1">
      <alignment vertical="center" shrinkToFit="1"/>
      <protection locked="0"/>
    </xf>
    <xf numFmtId="14" fontId="71" fillId="3" borderId="10" xfId="0" applyNumberFormat="1" applyFont="1" applyFill="1" applyBorder="1" applyAlignment="1" applyProtection="1">
      <alignment horizontal="center" vertical="center"/>
      <protection locked="0"/>
    </xf>
    <xf numFmtId="14" fontId="71" fillId="3" borderId="11" xfId="0" applyNumberFormat="1" applyFont="1" applyFill="1" applyBorder="1" applyAlignment="1" applyProtection="1">
      <alignment horizontal="center" vertical="center"/>
      <protection locked="0"/>
    </xf>
    <xf numFmtId="0" fontId="34" fillId="0" borderId="10" xfId="0" applyFont="1" applyFill="1" applyBorder="1" applyAlignment="1" applyProtection="1">
      <alignment horizontal="center" vertical="center" shrinkToFit="1"/>
    </xf>
    <xf numFmtId="0" fontId="34" fillId="0" borderId="11" xfId="0" applyFont="1" applyFill="1" applyBorder="1" applyAlignment="1" applyProtection="1">
      <alignment horizontal="center" vertical="center" shrinkToFit="1"/>
    </xf>
    <xf numFmtId="0" fontId="36" fillId="0" borderId="4" xfId="0" applyFont="1" applyBorder="1" applyAlignment="1" applyProtection="1">
      <alignment vertical="center"/>
    </xf>
    <xf numFmtId="0" fontId="36" fillId="0" borderId="5" xfId="0" applyFont="1" applyBorder="1" applyAlignment="1" applyProtection="1">
      <alignment vertical="center"/>
    </xf>
    <xf numFmtId="0" fontId="34" fillId="0" borderId="10" xfId="0" applyFont="1" applyBorder="1" applyAlignment="1" applyProtection="1">
      <alignment vertical="center"/>
    </xf>
    <xf numFmtId="0" fontId="34" fillId="0" borderId="11" xfId="0" applyFont="1" applyBorder="1" applyAlignment="1" applyProtection="1">
      <alignment vertical="center"/>
    </xf>
    <xf numFmtId="0" fontId="34" fillId="0" borderId="10" xfId="0" applyFont="1" applyFill="1" applyBorder="1" applyAlignment="1" applyProtection="1">
      <alignment vertical="center"/>
    </xf>
    <xf numFmtId="0" fontId="34" fillId="0" borderId="11" xfId="0" applyFont="1" applyFill="1" applyBorder="1" applyAlignment="1" applyProtection="1">
      <alignment vertical="center"/>
    </xf>
    <xf numFmtId="0" fontId="41" fillId="0" borderId="2" xfId="0" applyFont="1" applyBorder="1" applyAlignment="1" applyProtection="1">
      <alignment vertical="center" wrapText="1"/>
    </xf>
    <xf numFmtId="0" fontId="41" fillId="0" borderId="3" xfId="0" applyFont="1" applyBorder="1" applyAlignment="1" applyProtection="1">
      <alignment vertical="center"/>
    </xf>
    <xf numFmtId="0" fontId="41" fillId="0" borderId="22" xfId="0" applyFont="1" applyBorder="1" applyAlignment="1" applyProtection="1">
      <alignment vertical="center"/>
    </xf>
    <xf numFmtId="0" fontId="41" fillId="0" borderId="23" xfId="0" applyFont="1" applyBorder="1" applyAlignment="1" applyProtection="1">
      <alignment vertical="center"/>
    </xf>
    <xf numFmtId="0" fontId="34" fillId="0" borderId="10" xfId="0" applyFont="1" applyBorder="1" applyAlignment="1" applyProtection="1">
      <alignment horizontal="center" vertical="center"/>
    </xf>
    <xf numFmtId="0" fontId="34" fillId="0" borderId="11" xfId="0" applyFont="1" applyBorder="1" applyAlignment="1" applyProtection="1">
      <alignment horizontal="center" vertical="center"/>
    </xf>
    <xf numFmtId="0" fontId="34" fillId="0" borderId="25" xfId="0" applyFont="1" applyBorder="1" applyAlignment="1" applyProtection="1">
      <alignment horizontal="center" vertical="center"/>
    </xf>
    <xf numFmtId="179" fontId="71" fillId="3" borderId="10" xfId="0" applyNumberFormat="1" applyFont="1" applyFill="1" applyBorder="1" applyAlignment="1" applyProtection="1">
      <alignment horizontal="center" vertical="center"/>
      <protection locked="0"/>
    </xf>
    <xf numFmtId="179" fontId="71" fillId="3" borderId="11" xfId="0" applyNumberFormat="1" applyFont="1" applyFill="1" applyBorder="1" applyAlignment="1" applyProtection="1">
      <alignment horizontal="center" vertical="center"/>
      <protection locked="0"/>
    </xf>
    <xf numFmtId="0" fontId="34" fillId="0" borderId="7" xfId="0" applyFont="1" applyBorder="1" applyAlignment="1" applyProtection="1">
      <alignment vertical="center" shrinkToFit="1"/>
    </xf>
    <xf numFmtId="0" fontId="41" fillId="0" borderId="4" xfId="0" applyFont="1" applyBorder="1" applyAlignment="1" applyProtection="1">
      <alignment vertical="center" wrapText="1"/>
    </xf>
    <xf numFmtId="0" fontId="41" fillId="0" borderId="5" xfId="0" applyFont="1" applyBorder="1" applyAlignment="1" applyProtection="1">
      <alignment vertical="center"/>
    </xf>
    <xf numFmtId="0" fontId="59" fillId="0" borderId="0" xfId="1" applyFont="1" applyAlignment="1" applyProtection="1">
      <alignment horizontal="center" vertical="center"/>
    </xf>
    <xf numFmtId="0" fontId="34" fillId="0" borderId="21" xfId="0" applyFont="1" applyBorder="1" applyAlignment="1" applyProtection="1">
      <alignment vertical="center" shrinkToFit="1"/>
    </xf>
    <xf numFmtId="0" fontId="73" fillId="3" borderId="4" xfId="0" applyFont="1" applyFill="1" applyBorder="1" applyAlignment="1" applyProtection="1">
      <alignment horizontal="left" vertical="top" wrapText="1"/>
      <protection locked="0"/>
    </xf>
    <xf numFmtId="0" fontId="73" fillId="3" borderId="0" xfId="0" applyFont="1" applyFill="1" applyBorder="1" applyAlignment="1" applyProtection="1">
      <alignment horizontal="left" vertical="top" wrapText="1"/>
      <protection locked="0"/>
    </xf>
    <xf numFmtId="0" fontId="73" fillId="3" borderId="5" xfId="0" applyFont="1" applyFill="1" applyBorder="1" applyAlignment="1" applyProtection="1">
      <alignment horizontal="left" vertical="top" wrapText="1"/>
      <protection locked="0"/>
    </xf>
    <xf numFmtId="0" fontId="73" fillId="3" borderId="22" xfId="0" applyFont="1" applyFill="1" applyBorder="1" applyAlignment="1" applyProtection="1">
      <alignment horizontal="left" vertical="top" wrapText="1"/>
      <protection locked="0"/>
    </xf>
    <xf numFmtId="0" fontId="73" fillId="3" borderId="7" xfId="0" applyFont="1" applyFill="1" applyBorder="1" applyAlignment="1" applyProtection="1">
      <alignment horizontal="left" vertical="top" wrapText="1"/>
      <protection locked="0"/>
    </xf>
    <xf numFmtId="0" fontId="73" fillId="3" borderId="23" xfId="0" applyFont="1" applyFill="1" applyBorder="1" applyAlignment="1" applyProtection="1">
      <alignment horizontal="left" vertical="top" wrapText="1"/>
      <protection locked="0"/>
    </xf>
    <xf numFmtId="0" fontId="73" fillId="3" borderId="2" xfId="0" applyFont="1" applyFill="1" applyBorder="1" applyAlignment="1" applyProtection="1">
      <alignment vertical="center" wrapText="1"/>
      <protection locked="0"/>
    </xf>
    <xf numFmtId="0" fontId="73" fillId="3" borderId="21" xfId="0" applyFont="1" applyFill="1" applyBorder="1" applyAlignment="1" applyProtection="1">
      <alignment vertical="center"/>
      <protection locked="0"/>
    </xf>
    <xf numFmtId="0" fontId="73" fillId="3" borderId="3" xfId="0" applyFont="1" applyFill="1" applyBorder="1" applyAlignment="1" applyProtection="1">
      <alignment vertical="center"/>
      <protection locked="0"/>
    </xf>
    <xf numFmtId="0" fontId="73" fillId="3" borderId="4" xfId="0"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0" fontId="73" fillId="3" borderId="5" xfId="0" applyFont="1" applyFill="1" applyBorder="1" applyAlignment="1" applyProtection="1">
      <alignment vertical="center"/>
      <protection locked="0"/>
    </xf>
    <xf numFmtId="0" fontId="73" fillId="3" borderId="22" xfId="0" applyFont="1" applyFill="1" applyBorder="1" applyAlignment="1" applyProtection="1">
      <alignment vertical="center"/>
      <protection locked="0"/>
    </xf>
    <xf numFmtId="0" fontId="73" fillId="3" borderId="7" xfId="0" applyFont="1" applyFill="1" applyBorder="1" applyAlignment="1" applyProtection="1">
      <alignment vertical="center"/>
      <protection locked="0"/>
    </xf>
    <xf numFmtId="0" fontId="73" fillId="3" borderId="23" xfId="0" applyFont="1" applyFill="1" applyBorder="1" applyAlignment="1" applyProtection="1">
      <alignment vertical="center"/>
      <protection locked="0"/>
    </xf>
    <xf numFmtId="0" fontId="73" fillId="3" borderId="12" xfId="0" applyFont="1" applyFill="1" applyBorder="1" applyAlignment="1" applyProtection="1">
      <alignment horizontal="left" vertical="top" wrapText="1"/>
      <protection locked="0"/>
    </xf>
    <xf numFmtId="0" fontId="73" fillId="3" borderId="13" xfId="0" applyFont="1" applyFill="1" applyBorder="1" applyAlignment="1" applyProtection="1">
      <alignment horizontal="left" vertical="top" wrapText="1"/>
      <protection locked="0"/>
    </xf>
    <xf numFmtId="0" fontId="73" fillId="3" borderId="14" xfId="0" applyFont="1" applyFill="1" applyBorder="1" applyAlignment="1" applyProtection="1">
      <alignment horizontal="left" vertical="top" wrapText="1"/>
      <protection locked="0"/>
    </xf>
    <xf numFmtId="0" fontId="0" fillId="0" borderId="22" xfId="0" applyBorder="1" applyAlignment="1" applyProtection="1">
      <alignment vertical="center"/>
    </xf>
    <xf numFmtId="0" fontId="0" fillId="0" borderId="7" xfId="0" applyBorder="1" applyAlignment="1" applyProtection="1">
      <alignment vertical="center"/>
    </xf>
    <xf numFmtId="0" fontId="0" fillId="0" borderId="10" xfId="0" applyBorder="1" applyAlignment="1" applyProtection="1">
      <alignment vertical="center"/>
    </xf>
    <xf numFmtId="0" fontId="0" fillId="0" borderId="25" xfId="0" applyBorder="1" applyAlignment="1" applyProtection="1">
      <alignment vertical="center"/>
    </xf>
    <xf numFmtId="0" fontId="0" fillId="0" borderId="44" xfId="0" applyBorder="1" applyAlignment="1" applyProtection="1">
      <alignment vertical="center" wrapText="1"/>
    </xf>
    <xf numFmtId="0" fontId="0" fillId="0" borderId="45" xfId="0" applyBorder="1" applyAlignment="1" applyProtection="1">
      <alignment vertical="center" wrapText="1"/>
    </xf>
    <xf numFmtId="0" fontId="0" fillId="0" borderId="46" xfId="0" applyBorder="1" applyAlignment="1" applyProtection="1">
      <alignment vertical="center" wrapText="1"/>
    </xf>
    <xf numFmtId="0" fontId="34" fillId="0" borderId="40" xfId="0" applyFont="1" applyBorder="1" applyAlignment="1" applyProtection="1">
      <alignment vertical="center" wrapText="1"/>
    </xf>
    <xf numFmtId="0" fontId="34" fillId="0" borderId="41" xfId="0" applyFont="1" applyBorder="1" applyAlignment="1" applyProtection="1">
      <alignment vertical="center" wrapText="1"/>
    </xf>
    <xf numFmtId="0" fontId="0" fillId="0" borderId="32" xfId="0" applyBorder="1" applyAlignment="1" applyProtection="1">
      <alignment horizontal="center" vertical="center"/>
    </xf>
    <xf numFmtId="0" fontId="0" fillId="0" borderId="33" xfId="0" applyBorder="1" applyAlignment="1" applyProtection="1">
      <alignment horizontal="center" vertical="center"/>
    </xf>
    <xf numFmtId="0" fontId="0" fillId="0" borderId="25" xfId="0" applyBorder="1" applyAlignment="1" applyProtection="1">
      <alignment vertical="center" wrapText="1"/>
    </xf>
    <xf numFmtId="0" fontId="0" fillId="0" borderId="11" xfId="0" applyBorder="1" applyAlignment="1" applyProtection="1">
      <alignment vertical="center" wrapText="1"/>
    </xf>
    <xf numFmtId="0" fontId="0" fillId="0" borderId="38" xfId="0" applyBorder="1" applyAlignment="1" applyProtection="1">
      <alignment vertical="center"/>
    </xf>
    <xf numFmtId="0" fontId="0" fillId="0" borderId="30" xfId="0" applyBorder="1" applyAlignment="1" applyProtection="1">
      <alignment vertical="center"/>
    </xf>
    <xf numFmtId="0" fontId="0" fillId="0" borderId="9" xfId="0" applyBorder="1" applyAlignment="1" applyProtection="1">
      <alignment vertical="center"/>
    </xf>
    <xf numFmtId="0" fontId="0" fillId="0" borderId="32" xfId="0" applyBorder="1" applyAlignment="1" applyProtection="1">
      <alignment horizontal="center" vertical="center" wrapText="1"/>
    </xf>
    <xf numFmtId="0" fontId="0" fillId="0" borderId="33" xfId="0" applyBorder="1" applyAlignment="1" applyProtection="1">
      <alignment horizontal="center" vertical="center" wrapText="1"/>
    </xf>
    <xf numFmtId="0" fontId="0" fillId="0" borderId="35" xfId="0" applyBorder="1" applyAlignment="1" applyProtection="1">
      <alignment vertical="center" wrapText="1"/>
    </xf>
    <xf numFmtId="0" fontId="0" fillId="0" borderId="34" xfId="0" applyBorder="1" applyAlignment="1" applyProtection="1">
      <alignment vertical="center" wrapText="1"/>
    </xf>
    <xf numFmtId="0" fontId="0" fillId="0" borderId="24" xfId="0" applyBorder="1" applyAlignment="1" applyProtection="1">
      <alignment vertical="center" wrapText="1"/>
    </xf>
    <xf numFmtId="0" fontId="0" fillId="0" borderId="0" xfId="0" applyBorder="1" applyAlignment="1" applyProtection="1">
      <alignment vertical="center" wrapText="1"/>
      <protection locked="0"/>
    </xf>
    <xf numFmtId="0" fontId="0" fillId="0" borderId="8" xfId="0" applyBorder="1" applyAlignment="1" applyProtection="1">
      <alignment vertical="center"/>
    </xf>
    <xf numFmtId="0" fontId="0" fillId="0" borderId="8" xfId="0" applyBorder="1" applyAlignment="1" applyProtection="1">
      <alignment vertical="center" wrapText="1"/>
    </xf>
    <xf numFmtId="0" fontId="0" fillId="0" borderId="9" xfId="0" applyBorder="1" applyAlignment="1" applyProtection="1">
      <alignment vertical="center" wrapText="1"/>
    </xf>
    <xf numFmtId="0" fontId="0" fillId="8" borderId="0" xfId="0" applyFill="1" applyAlignment="1" applyProtection="1">
      <alignment vertical="center"/>
      <protection locked="0"/>
    </xf>
    <xf numFmtId="0" fontId="0" fillId="8" borderId="0" xfId="0" applyFill="1" applyBorder="1" applyAlignment="1" applyProtection="1">
      <alignment horizontal="left" vertical="center"/>
      <protection locked="0"/>
    </xf>
    <xf numFmtId="0" fontId="0" fillId="8" borderId="0" xfId="0" applyFill="1" applyAlignment="1" applyProtection="1">
      <alignment horizontal="left" vertical="center"/>
      <protection locked="0"/>
    </xf>
    <xf numFmtId="0" fontId="7" fillId="0" borderId="8" xfId="3" applyFont="1" applyFill="1" applyBorder="1" applyAlignment="1" applyProtection="1">
      <alignment horizontal="center" vertical="center" wrapText="1"/>
      <protection locked="0"/>
    </xf>
    <xf numFmtId="0" fontId="7" fillId="0" borderId="9" xfId="3" applyFont="1" applyFill="1" applyBorder="1" applyAlignment="1" applyProtection="1">
      <alignment horizontal="center" vertical="center"/>
      <protection locked="0"/>
    </xf>
    <xf numFmtId="0" fontId="7" fillId="0" borderId="30" xfId="3" applyFont="1" applyFill="1" applyBorder="1" applyAlignment="1" applyProtection="1">
      <alignment horizontal="center" vertical="center"/>
      <protection locked="0"/>
    </xf>
    <xf numFmtId="0" fontId="7" fillId="0" borderId="8" xfId="3" applyFont="1" applyFill="1" applyBorder="1" applyAlignment="1" applyProtection="1">
      <alignment horizontal="center" vertical="center"/>
      <protection locked="0"/>
    </xf>
    <xf numFmtId="0" fontId="7" fillId="0" borderId="8" xfId="3" applyFont="1" applyFill="1" applyBorder="1" applyAlignment="1" applyProtection="1">
      <alignment horizontal="center" vertical="center" shrinkToFit="1"/>
      <protection locked="0"/>
    </xf>
    <xf numFmtId="0" fontId="7" fillId="0" borderId="9" xfId="3" applyFont="1" applyFill="1" applyBorder="1" applyAlignment="1" applyProtection="1">
      <alignment horizontal="center" vertical="center" shrinkToFit="1"/>
      <protection locked="0"/>
    </xf>
    <xf numFmtId="0" fontId="7" fillId="0" borderId="8" xfId="3" applyFont="1" applyBorder="1" applyAlignment="1" applyProtection="1">
      <alignment horizontal="center" vertical="center"/>
      <protection locked="0"/>
    </xf>
    <xf numFmtId="0" fontId="7" fillId="0" borderId="9" xfId="3" applyFont="1" applyBorder="1" applyAlignment="1" applyProtection="1">
      <alignment horizontal="center" vertical="center"/>
      <protection locked="0"/>
    </xf>
    <xf numFmtId="0" fontId="34" fillId="0" borderId="0" xfId="0" applyFont="1" applyAlignment="1" applyProtection="1">
      <alignment vertical="center" wrapText="1"/>
      <protection locked="0"/>
    </xf>
    <xf numFmtId="0" fontId="34" fillId="0" borderId="7" xfId="0" applyFont="1" applyBorder="1" applyAlignment="1" applyProtection="1">
      <alignment horizontal="center" vertical="center"/>
      <protection locked="0"/>
    </xf>
    <xf numFmtId="14" fontId="34" fillId="3" borderId="0" xfId="0" applyNumberFormat="1" applyFont="1" applyFill="1" applyAlignment="1" applyProtection="1">
      <alignment horizontal="center" vertical="center"/>
      <protection locked="0"/>
    </xf>
  </cellXfs>
  <cellStyles count="5">
    <cellStyle name="ハイパーリンク" xfId="1" builtinId="8"/>
    <cellStyle name="桁区切り 2" xfId="2"/>
    <cellStyle name="標準" xfId="0" builtinId="0"/>
    <cellStyle name="標準 2" xfId="3"/>
    <cellStyle name="標準 3" xfId="4"/>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133</xdr:row>
      <xdr:rowOff>28575</xdr:rowOff>
    </xdr:from>
    <xdr:to>
      <xdr:col>4</xdr:col>
      <xdr:colOff>933450</xdr:colOff>
      <xdr:row>164</xdr:row>
      <xdr:rowOff>66675</xdr:rowOff>
    </xdr:to>
    <xdr:pic>
      <xdr:nvPicPr>
        <xdr:cNvPr id="62895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32966025"/>
          <a:ext cx="5381625" cy="77152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314325</xdr:colOff>
      <xdr:row>1</xdr:row>
      <xdr:rowOff>19050</xdr:rowOff>
    </xdr:from>
    <xdr:to>
      <xdr:col>4</xdr:col>
      <xdr:colOff>904875</xdr:colOff>
      <xdr:row>32</xdr:row>
      <xdr:rowOff>57150</xdr:rowOff>
    </xdr:to>
    <xdr:pic>
      <xdr:nvPicPr>
        <xdr:cNvPr id="628957" name="図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266700"/>
          <a:ext cx="5353050" cy="77152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1186962</xdr:colOff>
      <xdr:row>18</xdr:row>
      <xdr:rowOff>43961</xdr:rowOff>
    </xdr:from>
    <xdr:to>
      <xdr:col>4</xdr:col>
      <xdr:colOff>593481</xdr:colOff>
      <xdr:row>27</xdr:row>
      <xdr:rowOff>91109</xdr:rowOff>
    </xdr:to>
    <xdr:sp macro="" textlink="">
      <xdr:nvSpPr>
        <xdr:cNvPr id="3" name="正方形/長方形 2"/>
        <xdr:cNvSpPr/>
      </xdr:nvSpPr>
      <xdr:spPr>
        <a:xfrm>
          <a:off x="2379658" y="4516570"/>
          <a:ext cx="2984606" cy="2283452"/>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現場で採用した建設機械の稼働台数、稼働日数等を記入してください。入力されたデータを元に燃料消費量及び</a:t>
          </a:r>
          <a:r>
            <a:rPr kumimoji="1" lang="en-US" altLang="ja-JP" sz="900">
              <a:solidFill>
                <a:sysClr val="windowText" lastClr="000000"/>
              </a:solidFill>
            </a:rPr>
            <a:t>CO2</a:t>
          </a:r>
          <a:r>
            <a:rPr kumimoji="1" lang="ja-JP" altLang="en-US" sz="900">
              <a:solidFill>
                <a:sysClr val="windowText" lastClr="000000"/>
              </a:solidFill>
            </a:rPr>
            <a:t>削減量を算出します。</a:t>
          </a:r>
          <a:endParaRPr kumimoji="1" lang="en-US" altLang="ja-JP" sz="900">
            <a:solidFill>
              <a:sysClr val="windowText" lastClr="000000"/>
            </a:solidFill>
          </a:endParaRPr>
        </a:p>
        <a:p>
          <a:pPr algn="l"/>
          <a:r>
            <a:rPr kumimoji="1" lang="ja-JP" altLang="en-US" sz="900">
              <a:solidFill>
                <a:sysClr val="windowText" lastClr="000000"/>
              </a:solidFill>
            </a:rPr>
            <a:t>　</a:t>
          </a:r>
          <a:r>
            <a:rPr kumimoji="1" lang="en-US" altLang="ja-JP" sz="900">
              <a:solidFill>
                <a:sysClr val="windowText" lastClr="000000"/>
              </a:solidFill>
            </a:rPr>
            <a:t>【</a:t>
          </a:r>
          <a:r>
            <a:rPr kumimoji="1" lang="ja-JP" altLang="en-US" sz="900">
              <a:solidFill>
                <a:sysClr val="windowText" lastClr="000000"/>
              </a:solidFill>
            </a:rPr>
            <a:t>対象機種</a:t>
          </a:r>
          <a:r>
            <a:rPr kumimoji="1" lang="en-US" altLang="ja-JP" sz="900">
              <a:solidFill>
                <a:sysClr val="windowText" lastClr="000000"/>
              </a:solidFill>
            </a:rPr>
            <a:t>】</a:t>
          </a:r>
        </a:p>
        <a:p>
          <a:pPr algn="l"/>
          <a:r>
            <a:rPr kumimoji="1" lang="ja-JP" altLang="en-US" sz="900">
              <a:solidFill>
                <a:sysClr val="windowText" lastClr="000000"/>
              </a:solidFill>
            </a:rPr>
            <a:t>　　①バックホウ</a:t>
          </a:r>
          <a:endParaRPr kumimoji="1" lang="en-US" altLang="ja-JP" sz="900">
            <a:solidFill>
              <a:sysClr val="windowText" lastClr="000000"/>
            </a:solidFill>
          </a:endParaRPr>
        </a:p>
        <a:p>
          <a:pPr algn="l"/>
          <a:r>
            <a:rPr kumimoji="1" lang="ja-JP" altLang="en-US" sz="900">
              <a:solidFill>
                <a:sysClr val="windowText" lastClr="000000"/>
              </a:solidFill>
            </a:rPr>
            <a:t>　　②ブルドーザ</a:t>
          </a:r>
          <a:endParaRPr kumimoji="1" lang="en-US" altLang="ja-JP" sz="900">
            <a:solidFill>
              <a:sysClr val="windowText" lastClr="000000"/>
            </a:solidFill>
          </a:endParaRPr>
        </a:p>
        <a:p>
          <a:pPr algn="l"/>
          <a:r>
            <a:rPr kumimoji="1" lang="ja-JP" altLang="en-US" sz="900">
              <a:solidFill>
                <a:sysClr val="windowText" lastClr="000000"/>
              </a:solidFill>
            </a:rPr>
            <a:t>　　③ホイルローダ</a:t>
          </a:r>
          <a:endParaRPr kumimoji="1" lang="en-US" altLang="ja-JP" sz="900">
            <a:solidFill>
              <a:sysClr val="windowText" lastClr="000000"/>
            </a:solidFill>
          </a:endParaRPr>
        </a:p>
        <a:p>
          <a:pPr algn="l"/>
          <a:r>
            <a:rPr kumimoji="1" lang="ja-JP" altLang="en-US" sz="900">
              <a:solidFill>
                <a:sysClr val="windowText" lastClr="000000"/>
              </a:solidFill>
            </a:rPr>
            <a:t>　　④モータグレーダ</a:t>
          </a:r>
          <a:endParaRPr kumimoji="1" lang="en-US" altLang="ja-JP" sz="900">
            <a:solidFill>
              <a:sysClr val="windowText" lastClr="000000"/>
            </a:solidFill>
          </a:endParaRPr>
        </a:p>
        <a:p>
          <a:pPr algn="l"/>
          <a:r>
            <a:rPr kumimoji="1" lang="ja-JP" altLang="en-US" sz="900">
              <a:solidFill>
                <a:sysClr val="windowText" lastClr="000000"/>
              </a:solidFill>
            </a:rPr>
            <a:t>　　⑤発電機</a:t>
          </a:r>
          <a:endParaRPr kumimoji="1" lang="en-US" altLang="ja-JP" sz="900">
            <a:solidFill>
              <a:sysClr val="windowText" lastClr="000000"/>
            </a:solidFill>
          </a:endParaRPr>
        </a:p>
        <a:p>
          <a:pPr algn="l"/>
          <a:endParaRPr kumimoji="1" lang="en-US" altLang="ja-JP" sz="9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a:solidFill>
                <a:srgbClr val="FF0000"/>
              </a:solidFill>
              <a:effectLst/>
              <a:latin typeface="+mn-lt"/>
              <a:ea typeface="+mn-ea"/>
              <a:cs typeface="+mn-cs"/>
            </a:rPr>
            <a:t>※</a:t>
          </a:r>
          <a:r>
            <a:rPr kumimoji="1" lang="ja-JP" altLang="ja-JP" sz="800">
              <a:solidFill>
                <a:srgbClr val="FF0000"/>
              </a:solidFill>
              <a:effectLst/>
              <a:latin typeface="+mn-lt"/>
              <a:ea typeface="+mn-ea"/>
              <a:cs typeface="+mn-cs"/>
            </a:rPr>
            <a:t>調査期間（</a:t>
          </a:r>
          <a:r>
            <a:rPr kumimoji="1" lang="en-US" altLang="ja-JP" sz="800">
              <a:solidFill>
                <a:srgbClr val="FF0000"/>
              </a:solidFill>
              <a:effectLst/>
              <a:latin typeface="+mn-lt"/>
              <a:ea typeface="+mn-ea"/>
              <a:cs typeface="+mn-cs"/>
            </a:rPr>
            <a:t>30</a:t>
          </a:r>
          <a:r>
            <a:rPr kumimoji="1" lang="ja-JP" altLang="ja-JP" sz="800">
              <a:solidFill>
                <a:srgbClr val="FF0000"/>
              </a:solidFill>
              <a:effectLst/>
              <a:latin typeface="+mn-lt"/>
              <a:ea typeface="+mn-ea"/>
              <a:cs typeface="+mn-cs"/>
            </a:rPr>
            <a:t>日間）における稼働台数等を記入してください。</a:t>
          </a:r>
          <a:endParaRPr lang="ja-JP" altLang="ja-JP" sz="800">
            <a:solidFill>
              <a:srgbClr val="FF0000"/>
            </a:solidFill>
            <a:effectLst/>
          </a:endParaRPr>
        </a:p>
        <a:p>
          <a:pPr algn="l"/>
          <a:r>
            <a:rPr kumimoji="1" lang="en-US" altLang="ja-JP" sz="800">
              <a:solidFill>
                <a:srgbClr val="FF0000"/>
              </a:solidFill>
            </a:rPr>
            <a:t>※</a:t>
          </a:r>
          <a:r>
            <a:rPr kumimoji="1" lang="ja-JP" altLang="en-US" sz="800">
              <a:solidFill>
                <a:srgbClr val="FF0000"/>
              </a:solidFill>
            </a:rPr>
            <a:t>施工概要の「数量」欄には、調査期間（</a:t>
          </a:r>
          <a:r>
            <a:rPr kumimoji="1" lang="en-US" altLang="ja-JP" sz="800">
              <a:solidFill>
                <a:srgbClr val="FF0000"/>
              </a:solidFill>
            </a:rPr>
            <a:t>30</a:t>
          </a:r>
          <a:r>
            <a:rPr kumimoji="1" lang="ja-JP" altLang="en-US" sz="800">
              <a:solidFill>
                <a:srgbClr val="FF0000"/>
              </a:solidFill>
            </a:rPr>
            <a:t>日間）における現場の</a:t>
          </a:r>
          <a:endParaRPr kumimoji="1" lang="en-US" altLang="ja-JP" sz="800">
            <a:solidFill>
              <a:srgbClr val="FF0000"/>
            </a:solidFill>
          </a:endParaRPr>
        </a:p>
        <a:p>
          <a:pPr algn="l"/>
          <a:r>
            <a:rPr kumimoji="1" lang="ja-JP" altLang="en-US" sz="800">
              <a:solidFill>
                <a:srgbClr val="FF0000"/>
              </a:solidFill>
            </a:rPr>
            <a:t>　施工数量を記入してください。数量は概数で構いません。</a:t>
          </a:r>
          <a:endParaRPr kumimoji="1" lang="ja-JP" altLang="en-US" sz="1100">
            <a:solidFill>
              <a:srgbClr val="FF0000"/>
            </a:solidFill>
          </a:endParaRPr>
        </a:p>
      </xdr:txBody>
    </xdr:sp>
    <xdr:clientData/>
  </xdr:twoCellAnchor>
  <xdr:twoCellAnchor>
    <xdr:from>
      <xdr:col>1</xdr:col>
      <xdr:colOff>361945</xdr:colOff>
      <xdr:row>1</xdr:row>
      <xdr:rowOff>135829</xdr:rowOff>
    </xdr:from>
    <xdr:to>
      <xdr:col>4</xdr:col>
      <xdr:colOff>95250</xdr:colOff>
      <xdr:row>2</xdr:row>
      <xdr:rowOff>101202</xdr:rowOff>
    </xdr:to>
    <xdr:sp macro="" textlink="">
      <xdr:nvSpPr>
        <xdr:cNvPr id="4" name="正方形/長方形 3"/>
        <xdr:cNvSpPr/>
      </xdr:nvSpPr>
      <xdr:spPr>
        <a:xfrm>
          <a:off x="895345" y="278704"/>
          <a:ext cx="1333505" cy="108248"/>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b="0">
              <a:solidFill>
                <a:srgbClr val="FF0000"/>
              </a:solidFill>
            </a:rPr>
            <a:t>※</a:t>
          </a:r>
          <a:r>
            <a:rPr kumimoji="1" lang="ja-JP" altLang="en-US" sz="800" b="0">
              <a:solidFill>
                <a:srgbClr val="FF0000"/>
              </a:solidFill>
            </a:rPr>
            <a:t>水色セルは直接入力、クリーム色のセルはリストから選択してください。</a:t>
          </a:r>
          <a:endParaRPr kumimoji="1" lang="ja-JP" altLang="en-US" sz="1100" b="0">
            <a:solidFill>
              <a:srgbClr val="FF0000"/>
            </a:solidFill>
          </a:endParaRPr>
        </a:p>
      </xdr:txBody>
    </xdr:sp>
    <xdr:clientData/>
  </xdr:twoCellAnchor>
  <xdr:twoCellAnchor>
    <xdr:from>
      <xdr:col>2</xdr:col>
      <xdr:colOff>402981</xdr:colOff>
      <xdr:row>5</xdr:row>
      <xdr:rowOff>176166</xdr:rowOff>
    </xdr:from>
    <xdr:to>
      <xdr:col>4</xdr:col>
      <xdr:colOff>99391</xdr:colOff>
      <xdr:row>7</xdr:row>
      <xdr:rowOff>223630</xdr:rowOff>
    </xdr:to>
    <xdr:sp macro="" textlink="">
      <xdr:nvSpPr>
        <xdr:cNvPr id="5" name="四角形吹き出し 4"/>
        <xdr:cNvSpPr/>
      </xdr:nvSpPr>
      <xdr:spPr>
        <a:xfrm>
          <a:off x="2788372" y="1418557"/>
          <a:ext cx="2081802" cy="544421"/>
        </a:xfrm>
        <a:prstGeom prst="wedgeRectCallout">
          <a:avLst>
            <a:gd name="adj1" fmla="val -90931"/>
            <a:gd name="adj2" fmla="val 6034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休止期間が発生した場合は、開始日と終了日を記入してください。</a:t>
          </a:r>
          <a:endParaRPr kumimoji="1" lang="ja-JP" altLang="en-US" sz="1100">
            <a:solidFill>
              <a:sysClr val="windowText" lastClr="000000"/>
            </a:solidFill>
          </a:endParaRPr>
        </a:p>
      </xdr:txBody>
    </xdr:sp>
    <xdr:clientData/>
  </xdr:twoCellAnchor>
  <xdr:twoCellAnchor>
    <xdr:from>
      <xdr:col>2</xdr:col>
      <xdr:colOff>80597</xdr:colOff>
      <xdr:row>8</xdr:row>
      <xdr:rowOff>87286</xdr:rowOff>
    </xdr:from>
    <xdr:to>
      <xdr:col>4</xdr:col>
      <xdr:colOff>1055077</xdr:colOff>
      <xdr:row>12</xdr:row>
      <xdr:rowOff>149087</xdr:rowOff>
    </xdr:to>
    <xdr:sp macro="" textlink="">
      <xdr:nvSpPr>
        <xdr:cNvPr id="6" name="四角形吹き出し 5"/>
        <xdr:cNvSpPr/>
      </xdr:nvSpPr>
      <xdr:spPr>
        <a:xfrm>
          <a:off x="2465988" y="2075112"/>
          <a:ext cx="3359872" cy="1055714"/>
        </a:xfrm>
        <a:prstGeom prst="wedgeRectCallout">
          <a:avLst>
            <a:gd name="adj1" fmla="val -64667"/>
            <a:gd name="adj2" fmla="val 1310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調査期間を設定の上、調査開始日を記入してください。調査期間は</a:t>
          </a:r>
          <a:r>
            <a:rPr kumimoji="1" lang="en-US" altLang="ja-JP" sz="900">
              <a:solidFill>
                <a:sysClr val="windowText" lastClr="000000"/>
              </a:solidFill>
            </a:rPr>
            <a:t>30</a:t>
          </a:r>
          <a:r>
            <a:rPr kumimoji="1" lang="ja-JP" altLang="en-US" sz="900">
              <a:solidFill>
                <a:sysClr val="windowText" lastClr="000000"/>
              </a:solidFill>
            </a:rPr>
            <a:t>日に統一するため、調査終了日については自動表示されます。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en-US" altLang="ja-JP" sz="800">
              <a:solidFill>
                <a:srgbClr val="FF0000"/>
              </a:solidFill>
            </a:rPr>
            <a:t>※</a:t>
          </a:r>
          <a:r>
            <a:rPr kumimoji="1" lang="ja-JP" altLang="en-US" sz="800">
              <a:solidFill>
                <a:srgbClr val="FF0000"/>
              </a:solidFill>
            </a:rPr>
            <a:t>調査期間は、工期全般における建設機械の稼働量を踏まえた上で、</a:t>
          </a:r>
          <a:endParaRPr kumimoji="1" lang="en-US" altLang="ja-JP" sz="800">
            <a:solidFill>
              <a:srgbClr val="FF0000"/>
            </a:solidFill>
          </a:endParaRPr>
        </a:p>
        <a:p>
          <a:pPr algn="l"/>
          <a:r>
            <a:rPr kumimoji="1" lang="ja-JP" altLang="en-US" sz="800">
              <a:solidFill>
                <a:srgbClr val="FF0000"/>
              </a:solidFill>
            </a:rPr>
            <a:t>　平均的な稼働量となる時期に設定してください。</a:t>
          </a:r>
          <a:endParaRPr kumimoji="1" lang="ja-JP" altLang="en-US" sz="1100">
            <a:solidFill>
              <a:srgbClr val="FF0000"/>
            </a:solidFill>
          </a:endParaRPr>
        </a:p>
      </xdr:txBody>
    </xdr:sp>
    <xdr:clientData/>
  </xdr:twoCellAnchor>
  <xdr:twoCellAnchor editAs="oneCell">
    <xdr:from>
      <xdr:col>0</xdr:col>
      <xdr:colOff>304800</xdr:colOff>
      <xdr:row>33</xdr:row>
      <xdr:rowOff>247650</xdr:rowOff>
    </xdr:from>
    <xdr:to>
      <xdr:col>4</xdr:col>
      <xdr:colOff>904875</xdr:colOff>
      <xdr:row>65</xdr:row>
      <xdr:rowOff>66675</xdr:rowOff>
    </xdr:to>
    <xdr:pic>
      <xdr:nvPicPr>
        <xdr:cNvPr id="628962" name="図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8420100"/>
          <a:ext cx="5362575" cy="77438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1111403</xdr:colOff>
      <xdr:row>34</xdr:row>
      <xdr:rowOff>82826</xdr:rowOff>
    </xdr:from>
    <xdr:to>
      <xdr:col>4</xdr:col>
      <xdr:colOff>517922</xdr:colOff>
      <xdr:row>41</xdr:row>
      <xdr:rowOff>144519</xdr:rowOff>
    </xdr:to>
    <xdr:sp macro="" textlink="">
      <xdr:nvSpPr>
        <xdr:cNvPr id="8" name="正方形/長方形 7"/>
        <xdr:cNvSpPr/>
      </xdr:nvSpPr>
      <xdr:spPr>
        <a:xfrm>
          <a:off x="2304099" y="8531087"/>
          <a:ext cx="2984606" cy="1801041"/>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前述の建設機械以外に</a:t>
          </a:r>
          <a:r>
            <a:rPr kumimoji="1" lang="en-US" altLang="ja-JP" sz="900">
              <a:solidFill>
                <a:sysClr val="windowText" lastClr="000000"/>
              </a:solidFill>
            </a:rPr>
            <a:t>CO2</a:t>
          </a:r>
          <a:r>
            <a:rPr kumimoji="1" lang="ja-JP" altLang="en-US" sz="900">
              <a:solidFill>
                <a:sysClr val="windowText" lastClr="000000"/>
              </a:solidFill>
            </a:rPr>
            <a:t>削減効果のある建設機械を採用した場合は、その機種、規格等を記入してください。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en-US" altLang="ja-JP" sz="800">
              <a:solidFill>
                <a:srgbClr val="FF0000"/>
              </a:solidFill>
            </a:rPr>
            <a:t>※1</a:t>
          </a:r>
          <a:r>
            <a:rPr kumimoji="1" lang="ja-JP" altLang="en-US" sz="800">
              <a:solidFill>
                <a:srgbClr val="FF0000"/>
              </a:solidFill>
            </a:rPr>
            <a:t>時間あたりの燃料消費量（軽油：</a:t>
          </a:r>
          <a:r>
            <a:rPr kumimoji="1" lang="en-US" altLang="ja-JP" sz="800">
              <a:solidFill>
                <a:srgbClr val="FF0000"/>
              </a:solidFill>
            </a:rPr>
            <a:t>L</a:t>
          </a:r>
          <a:r>
            <a:rPr kumimoji="1" lang="ja-JP" altLang="en-US" sz="800">
              <a:solidFill>
                <a:srgbClr val="FF0000"/>
              </a:solidFill>
            </a:rPr>
            <a:t>／ｈ）を必ず記入してください。</a:t>
          </a:r>
          <a:endParaRPr kumimoji="1" lang="en-US" altLang="ja-JP" sz="800">
            <a:solidFill>
              <a:srgbClr val="FF0000"/>
            </a:solidFill>
          </a:endParaRPr>
        </a:p>
        <a:p>
          <a:pPr algn="l"/>
          <a:r>
            <a:rPr kumimoji="1" lang="ja-JP" altLang="en-US" sz="800">
              <a:solidFill>
                <a:srgbClr val="FF0000"/>
              </a:solidFill>
            </a:rPr>
            <a:t>　燃料消費量の根拠は、現場における実績またはカタログの掲載　</a:t>
          </a:r>
          <a:endParaRPr kumimoji="1" lang="en-US" altLang="ja-JP" sz="800">
            <a:solidFill>
              <a:srgbClr val="FF0000"/>
            </a:solidFill>
          </a:endParaRPr>
        </a:p>
        <a:p>
          <a:pPr algn="l"/>
          <a:r>
            <a:rPr kumimoji="1" lang="ja-JP" altLang="en-US" sz="800">
              <a:solidFill>
                <a:srgbClr val="FF0000"/>
              </a:solidFill>
            </a:rPr>
            <a:t>　データ等を活用してください。また、根拠となる資料も併せて提</a:t>
          </a:r>
          <a:endParaRPr kumimoji="1" lang="en-US" altLang="ja-JP" sz="800">
            <a:solidFill>
              <a:srgbClr val="FF0000"/>
            </a:solidFill>
          </a:endParaRPr>
        </a:p>
        <a:p>
          <a:pPr algn="l"/>
          <a:r>
            <a:rPr kumimoji="1" lang="ja-JP" altLang="en-US" sz="800">
              <a:solidFill>
                <a:srgbClr val="FF0000"/>
              </a:solidFill>
            </a:rPr>
            <a:t>　出してください。</a:t>
          </a:r>
          <a:endParaRPr kumimoji="1" lang="en-US" altLang="ja-JP" sz="800">
            <a:solidFill>
              <a:srgbClr val="FF0000"/>
            </a:solidFill>
          </a:endParaRPr>
        </a:p>
        <a:p>
          <a:pPr algn="l"/>
          <a:r>
            <a:rPr kumimoji="1" lang="en-US" altLang="ja-JP" sz="800">
              <a:solidFill>
                <a:srgbClr val="FF0000"/>
              </a:solidFill>
            </a:rPr>
            <a:t>※</a:t>
          </a:r>
          <a:r>
            <a:rPr kumimoji="1" lang="ja-JP" altLang="en-US" sz="800">
              <a:solidFill>
                <a:srgbClr val="FF0000"/>
              </a:solidFill>
            </a:rPr>
            <a:t>採用した建設機械の</a:t>
          </a:r>
          <a:r>
            <a:rPr kumimoji="1" lang="en-US" altLang="ja-JP" sz="800">
              <a:solidFill>
                <a:srgbClr val="FF0000"/>
              </a:solidFill>
            </a:rPr>
            <a:t>CO2</a:t>
          </a:r>
          <a:r>
            <a:rPr kumimoji="1" lang="ja-JP" altLang="en-US" sz="800">
              <a:solidFill>
                <a:srgbClr val="FF0000"/>
              </a:solidFill>
            </a:rPr>
            <a:t>削減効果を算出するため、従来採用さ</a:t>
          </a:r>
          <a:endParaRPr kumimoji="1" lang="en-US" altLang="ja-JP" sz="800">
            <a:solidFill>
              <a:srgbClr val="FF0000"/>
            </a:solidFill>
          </a:endParaRPr>
        </a:p>
        <a:p>
          <a:pPr algn="l"/>
          <a:r>
            <a:rPr kumimoji="1" lang="ja-JP" altLang="en-US" sz="800">
              <a:solidFill>
                <a:srgbClr val="FF0000"/>
              </a:solidFill>
            </a:rPr>
            <a:t>　れていた建設機械の燃料消費量等についても必ず記入してください。</a:t>
          </a:r>
          <a:endParaRPr kumimoji="1" lang="en-US" altLang="ja-JP" sz="800">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a:solidFill>
                <a:srgbClr val="FF0000"/>
              </a:solidFill>
            </a:rPr>
            <a:t>※</a:t>
          </a:r>
          <a:r>
            <a:rPr kumimoji="1" lang="ja-JP" altLang="ja-JP" sz="800">
              <a:solidFill>
                <a:srgbClr val="FF0000"/>
              </a:solidFill>
              <a:effectLst/>
              <a:latin typeface="+mn-lt"/>
              <a:ea typeface="+mn-ea"/>
              <a:cs typeface="+mn-cs"/>
            </a:rPr>
            <a:t>調査期間（</a:t>
          </a:r>
          <a:r>
            <a:rPr kumimoji="1" lang="en-US" altLang="ja-JP" sz="800">
              <a:solidFill>
                <a:srgbClr val="FF0000"/>
              </a:solidFill>
              <a:effectLst/>
              <a:latin typeface="+mn-lt"/>
              <a:ea typeface="+mn-ea"/>
              <a:cs typeface="+mn-cs"/>
            </a:rPr>
            <a:t>30</a:t>
          </a:r>
          <a:r>
            <a:rPr kumimoji="1" lang="ja-JP" altLang="ja-JP" sz="800">
              <a:solidFill>
                <a:srgbClr val="FF0000"/>
              </a:solidFill>
              <a:effectLst/>
              <a:latin typeface="+mn-lt"/>
              <a:ea typeface="+mn-ea"/>
              <a:cs typeface="+mn-cs"/>
            </a:rPr>
            <a:t>日間）における稼働台数等を記入してください。</a:t>
          </a:r>
          <a:endParaRPr lang="ja-JP" altLang="ja-JP" sz="800">
            <a:solidFill>
              <a:srgbClr val="FF0000"/>
            </a:solidFill>
            <a:effectLst/>
          </a:endParaRPr>
        </a:p>
        <a:p>
          <a:pPr algn="l"/>
          <a:endParaRPr kumimoji="1" lang="ja-JP" altLang="en-US" sz="1100">
            <a:solidFill>
              <a:srgbClr val="FF0000"/>
            </a:solidFill>
          </a:endParaRPr>
        </a:p>
      </xdr:txBody>
    </xdr:sp>
    <xdr:clientData/>
  </xdr:twoCellAnchor>
  <xdr:twoCellAnchor>
    <xdr:from>
      <xdr:col>0</xdr:col>
      <xdr:colOff>946548</xdr:colOff>
      <xdr:row>42</xdr:row>
      <xdr:rowOff>89182</xdr:rowOff>
    </xdr:from>
    <xdr:to>
      <xdr:col>3</xdr:col>
      <xdr:colOff>160735</xdr:colOff>
      <xdr:row>45</xdr:row>
      <xdr:rowOff>41413</xdr:rowOff>
    </xdr:to>
    <xdr:sp macro="" textlink="">
      <xdr:nvSpPr>
        <xdr:cNvPr id="9" name="四角形吹き出し 8"/>
        <xdr:cNvSpPr/>
      </xdr:nvSpPr>
      <xdr:spPr>
        <a:xfrm>
          <a:off x="946548" y="10525269"/>
          <a:ext cx="2792274" cy="697666"/>
        </a:xfrm>
        <a:prstGeom prst="wedgeRectCallout">
          <a:avLst>
            <a:gd name="adj1" fmla="val 69604"/>
            <a:gd name="adj2" fmla="val 498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a:t>
          </a:r>
          <a:r>
            <a:rPr kumimoji="1" lang="en-US" altLang="ja-JP" sz="900">
              <a:solidFill>
                <a:sysClr val="windowText" lastClr="000000"/>
              </a:solidFill>
            </a:rPr>
            <a:t>CO2</a:t>
          </a:r>
          <a:r>
            <a:rPr kumimoji="1" lang="ja-JP" altLang="en-US" sz="900">
              <a:solidFill>
                <a:sysClr val="windowText" lastClr="000000"/>
              </a:solidFill>
            </a:rPr>
            <a:t>削減等のため、発電機の代わりに商用電源を利用している事例がありましたら、記入してください。</a:t>
          </a:r>
          <a:endParaRPr kumimoji="1" lang="en-US" altLang="ja-JP" sz="9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a:solidFill>
                <a:srgbClr val="FF0000"/>
              </a:solidFill>
              <a:effectLst/>
              <a:latin typeface="+mn-lt"/>
              <a:ea typeface="+mn-ea"/>
              <a:cs typeface="+mn-cs"/>
            </a:rPr>
            <a:t>※</a:t>
          </a:r>
          <a:r>
            <a:rPr kumimoji="1" lang="ja-JP" altLang="ja-JP" sz="800">
              <a:solidFill>
                <a:srgbClr val="FF0000"/>
              </a:solidFill>
              <a:effectLst/>
              <a:latin typeface="+mn-lt"/>
              <a:ea typeface="+mn-ea"/>
              <a:cs typeface="+mn-cs"/>
            </a:rPr>
            <a:t>調査期間（</a:t>
          </a:r>
          <a:r>
            <a:rPr kumimoji="1" lang="en-US" altLang="ja-JP" sz="800">
              <a:solidFill>
                <a:srgbClr val="FF0000"/>
              </a:solidFill>
              <a:effectLst/>
              <a:latin typeface="+mn-lt"/>
              <a:ea typeface="+mn-ea"/>
              <a:cs typeface="+mn-cs"/>
            </a:rPr>
            <a:t>30</a:t>
          </a:r>
          <a:r>
            <a:rPr kumimoji="1" lang="ja-JP" altLang="ja-JP" sz="800">
              <a:solidFill>
                <a:srgbClr val="FF0000"/>
              </a:solidFill>
              <a:effectLst/>
              <a:latin typeface="+mn-lt"/>
              <a:ea typeface="+mn-ea"/>
              <a:cs typeface="+mn-cs"/>
            </a:rPr>
            <a:t>日間）における稼働台数等を記入してください。</a:t>
          </a:r>
          <a:endParaRPr lang="ja-JP" altLang="ja-JP" sz="800">
            <a:solidFill>
              <a:srgbClr val="FF0000"/>
            </a:solidFill>
            <a:effectLst/>
          </a:endParaRPr>
        </a:p>
        <a:p>
          <a:pPr algn="l"/>
          <a:endParaRPr kumimoji="1" lang="ja-JP" altLang="en-US" sz="1100">
            <a:solidFill>
              <a:sysClr val="windowText" lastClr="000000"/>
            </a:solidFill>
          </a:endParaRPr>
        </a:p>
      </xdr:txBody>
    </xdr:sp>
    <xdr:clientData/>
  </xdr:twoCellAnchor>
  <xdr:twoCellAnchor>
    <xdr:from>
      <xdr:col>0</xdr:col>
      <xdr:colOff>971892</xdr:colOff>
      <xdr:row>46</xdr:row>
      <xdr:rowOff>100827</xdr:rowOff>
    </xdr:from>
    <xdr:to>
      <xdr:col>3</xdr:col>
      <xdr:colOff>186079</xdr:colOff>
      <xdr:row>48</xdr:row>
      <xdr:rowOff>165651</xdr:rowOff>
    </xdr:to>
    <xdr:sp macro="" textlink="">
      <xdr:nvSpPr>
        <xdr:cNvPr id="10" name="四角形吹き出し 9"/>
        <xdr:cNvSpPr/>
      </xdr:nvSpPr>
      <xdr:spPr>
        <a:xfrm>
          <a:off x="971892" y="11530827"/>
          <a:ext cx="2792274" cy="561781"/>
        </a:xfrm>
        <a:prstGeom prst="wedgeRectCallout">
          <a:avLst>
            <a:gd name="adj1" fmla="val 69059"/>
            <a:gd name="adj2" fmla="val 341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ＡＳＰを活用した場合に記入してください。</a:t>
          </a:r>
          <a:endParaRPr kumimoji="1" lang="en-US" altLang="ja-JP" sz="9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a:solidFill>
                <a:srgbClr val="FF0000"/>
              </a:solidFill>
              <a:effectLst/>
              <a:latin typeface="+mn-lt"/>
              <a:ea typeface="+mn-ea"/>
              <a:cs typeface="+mn-cs"/>
            </a:rPr>
            <a:t>※</a:t>
          </a:r>
          <a:r>
            <a:rPr kumimoji="1" lang="ja-JP" altLang="ja-JP" sz="800">
              <a:solidFill>
                <a:srgbClr val="FF0000"/>
              </a:solidFill>
              <a:effectLst/>
              <a:latin typeface="+mn-lt"/>
              <a:ea typeface="+mn-ea"/>
              <a:cs typeface="+mn-cs"/>
            </a:rPr>
            <a:t>調査期間（</a:t>
          </a:r>
          <a:r>
            <a:rPr kumimoji="1" lang="en-US" altLang="ja-JP" sz="800">
              <a:solidFill>
                <a:srgbClr val="FF0000"/>
              </a:solidFill>
              <a:effectLst/>
              <a:latin typeface="+mn-lt"/>
              <a:ea typeface="+mn-ea"/>
              <a:cs typeface="+mn-cs"/>
            </a:rPr>
            <a:t>30</a:t>
          </a:r>
          <a:r>
            <a:rPr kumimoji="1" lang="ja-JP" altLang="ja-JP" sz="800">
              <a:solidFill>
                <a:srgbClr val="FF0000"/>
              </a:solidFill>
              <a:effectLst/>
              <a:latin typeface="+mn-lt"/>
              <a:ea typeface="+mn-ea"/>
              <a:cs typeface="+mn-cs"/>
            </a:rPr>
            <a:t>日間）における稼働台数等を記入してください。</a:t>
          </a:r>
          <a:endParaRPr lang="ja-JP" altLang="ja-JP" sz="800">
            <a:solidFill>
              <a:srgbClr val="FF0000"/>
            </a:solidFill>
            <a:effectLst/>
          </a:endParaRPr>
        </a:p>
        <a:p>
          <a:pPr algn="l"/>
          <a:endParaRPr kumimoji="1" lang="ja-JP" altLang="en-US" sz="1100">
            <a:solidFill>
              <a:sysClr val="windowText" lastClr="000000"/>
            </a:solidFill>
          </a:endParaRPr>
        </a:p>
      </xdr:txBody>
    </xdr:sp>
    <xdr:clientData/>
  </xdr:twoCellAnchor>
  <xdr:twoCellAnchor>
    <xdr:from>
      <xdr:col>1</xdr:col>
      <xdr:colOff>1153075</xdr:colOff>
      <xdr:row>54</xdr:row>
      <xdr:rowOff>169160</xdr:rowOff>
    </xdr:from>
    <xdr:to>
      <xdr:col>4</xdr:col>
      <xdr:colOff>559594</xdr:colOff>
      <xdr:row>61</xdr:row>
      <xdr:rowOff>113291</xdr:rowOff>
    </xdr:to>
    <xdr:sp macro="" textlink="">
      <xdr:nvSpPr>
        <xdr:cNvPr id="11" name="正方形/長方形 10"/>
        <xdr:cNvSpPr/>
      </xdr:nvSpPr>
      <xdr:spPr>
        <a:xfrm>
          <a:off x="1067350" y="7855835"/>
          <a:ext cx="1597269" cy="972831"/>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現場で採用した</a:t>
          </a:r>
          <a:r>
            <a:rPr kumimoji="1" lang="ja-JP" altLang="en-US" sz="900" b="1">
              <a:solidFill>
                <a:srgbClr val="FF0000"/>
              </a:solidFill>
            </a:rPr>
            <a:t>ＩＣＴ施工</a:t>
          </a:r>
          <a:r>
            <a:rPr kumimoji="1" lang="ja-JP" altLang="en-US" sz="900">
              <a:solidFill>
                <a:sysClr val="windowText" lastClr="000000"/>
              </a:solidFill>
            </a:rPr>
            <a:t>による建設機械の稼働台数、稼働日数等を記入してください。</a:t>
          </a:r>
          <a:endParaRPr kumimoji="1" lang="en-US" altLang="ja-JP" sz="900">
            <a:solidFill>
              <a:sysClr val="windowText" lastClr="000000"/>
            </a:solidFill>
          </a:endParaRPr>
        </a:p>
        <a:p>
          <a:pPr algn="l"/>
          <a:r>
            <a:rPr kumimoji="1" lang="ja-JP" altLang="en-US" sz="900">
              <a:solidFill>
                <a:sysClr val="windowText" lastClr="000000"/>
              </a:solidFill>
            </a:rPr>
            <a:t>　</a:t>
          </a:r>
          <a:r>
            <a:rPr kumimoji="1" lang="en-US" altLang="ja-JP" sz="900">
              <a:solidFill>
                <a:sysClr val="windowText" lastClr="000000"/>
              </a:solidFill>
            </a:rPr>
            <a:t>【</a:t>
          </a:r>
          <a:r>
            <a:rPr kumimoji="1" lang="ja-JP" altLang="en-US" sz="900">
              <a:solidFill>
                <a:sysClr val="windowText" lastClr="000000"/>
              </a:solidFill>
            </a:rPr>
            <a:t>対象工種</a:t>
          </a:r>
          <a:r>
            <a:rPr kumimoji="1" lang="en-US" altLang="ja-JP" sz="900">
              <a:solidFill>
                <a:sysClr val="windowText" lastClr="000000"/>
              </a:solidFill>
            </a:rPr>
            <a:t>】</a:t>
          </a:r>
        </a:p>
        <a:p>
          <a:pPr algn="l"/>
          <a:r>
            <a:rPr kumimoji="1" lang="ja-JP" altLang="en-US" sz="900">
              <a:solidFill>
                <a:sysClr val="windowText" lastClr="000000"/>
              </a:solidFill>
            </a:rPr>
            <a:t>　　①土工（河床等掘削、作業土工、砂防土工等を含む）</a:t>
          </a:r>
          <a:endParaRPr kumimoji="1" lang="en-US" altLang="ja-JP" sz="900">
            <a:solidFill>
              <a:sysClr val="windowText" lastClr="000000"/>
            </a:solidFill>
          </a:endParaRPr>
        </a:p>
        <a:p>
          <a:pPr algn="l"/>
          <a:r>
            <a:rPr kumimoji="1" lang="ja-JP" altLang="en-US" sz="900">
              <a:solidFill>
                <a:sysClr val="windowText" lastClr="000000"/>
              </a:solidFill>
            </a:rPr>
            <a:t>　　②舗装工</a:t>
          </a:r>
          <a:endParaRPr kumimoji="1" lang="en-US" altLang="ja-JP" sz="900">
            <a:solidFill>
              <a:sysClr val="windowText" lastClr="000000"/>
            </a:solidFill>
          </a:endParaRPr>
        </a:p>
        <a:p>
          <a:pPr algn="l"/>
          <a:r>
            <a:rPr kumimoji="1" lang="ja-JP" altLang="en-US" sz="900">
              <a:solidFill>
                <a:sysClr val="windowText" lastClr="000000"/>
              </a:solidFill>
            </a:rPr>
            <a:t>　　③浚渫工</a:t>
          </a:r>
          <a:endParaRPr kumimoji="1" lang="en-US" altLang="ja-JP" sz="900">
            <a:solidFill>
              <a:sysClr val="windowText" lastClr="000000"/>
            </a:solidFill>
          </a:endParaRPr>
        </a:p>
        <a:p>
          <a:pPr algn="l"/>
          <a:r>
            <a:rPr kumimoji="1" lang="ja-JP" altLang="en-US" sz="900">
              <a:solidFill>
                <a:sysClr val="windowText" lastClr="000000"/>
              </a:solidFill>
            </a:rPr>
            <a:t>　　④地盤改良工</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　</a:t>
          </a:r>
          <a:r>
            <a:rPr kumimoji="1" lang="en-US" altLang="ja-JP" sz="800">
              <a:solidFill>
                <a:srgbClr val="FF0000"/>
              </a:solidFill>
            </a:rPr>
            <a:t>※</a:t>
          </a:r>
          <a:r>
            <a:rPr kumimoji="1" lang="ja-JP" altLang="en-US" sz="800">
              <a:solidFill>
                <a:srgbClr val="FF0000"/>
              </a:solidFill>
            </a:rPr>
            <a:t>調査期間（</a:t>
          </a:r>
          <a:r>
            <a:rPr kumimoji="1" lang="en-US" altLang="ja-JP" sz="800">
              <a:solidFill>
                <a:srgbClr val="FF0000"/>
              </a:solidFill>
            </a:rPr>
            <a:t>30</a:t>
          </a:r>
          <a:r>
            <a:rPr kumimoji="1" lang="ja-JP" altLang="en-US" sz="800">
              <a:solidFill>
                <a:srgbClr val="FF0000"/>
              </a:solidFill>
            </a:rPr>
            <a:t>日間）における稼働台数等を記入してください。</a:t>
          </a:r>
          <a:endParaRPr kumimoji="1" lang="ja-JP" altLang="en-US" sz="1100">
            <a:solidFill>
              <a:srgbClr val="FF0000"/>
            </a:solidFill>
          </a:endParaRPr>
        </a:p>
      </xdr:txBody>
    </xdr:sp>
    <xdr:clientData/>
  </xdr:twoCellAnchor>
  <xdr:twoCellAnchor editAs="oneCell">
    <xdr:from>
      <xdr:col>0</xdr:col>
      <xdr:colOff>304800</xdr:colOff>
      <xdr:row>66</xdr:row>
      <xdr:rowOff>238125</xdr:rowOff>
    </xdr:from>
    <xdr:to>
      <xdr:col>4</xdr:col>
      <xdr:colOff>914400</xdr:colOff>
      <xdr:row>98</xdr:row>
      <xdr:rowOff>28575</xdr:rowOff>
    </xdr:to>
    <xdr:pic>
      <xdr:nvPicPr>
        <xdr:cNvPr id="628967" name="図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6637690"/>
          <a:ext cx="5380383" cy="774175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69117</xdr:colOff>
      <xdr:row>78</xdr:row>
      <xdr:rowOff>149088</xdr:rowOff>
    </xdr:from>
    <xdr:to>
      <xdr:col>4</xdr:col>
      <xdr:colOff>664619</xdr:colOff>
      <xdr:row>86</xdr:row>
      <xdr:rowOff>149088</xdr:rowOff>
    </xdr:to>
    <xdr:sp macro="" textlink="">
      <xdr:nvSpPr>
        <xdr:cNvPr id="13" name="正方形/長方形 12"/>
        <xdr:cNvSpPr/>
      </xdr:nvSpPr>
      <xdr:spPr>
        <a:xfrm>
          <a:off x="2454508" y="19530392"/>
          <a:ext cx="2980894" cy="1987826"/>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前述の建設機械以外で</a:t>
          </a:r>
          <a:r>
            <a:rPr kumimoji="1" lang="ja-JP" altLang="en-US" sz="900" b="1">
              <a:solidFill>
                <a:srgbClr val="FF0000"/>
              </a:solidFill>
            </a:rPr>
            <a:t>ＩＣＴ施工</a:t>
          </a:r>
          <a:r>
            <a:rPr kumimoji="1" lang="ja-JP" altLang="en-US" sz="900">
              <a:solidFill>
                <a:sysClr val="windowText" lastClr="000000"/>
              </a:solidFill>
            </a:rPr>
            <a:t>を実施した場合は、その機種、規格等を記入してください。</a:t>
          </a:r>
          <a:endParaRPr kumimoji="1" lang="en-US" altLang="ja-JP" sz="900">
            <a:solidFill>
              <a:sysClr val="windowText" lastClr="000000"/>
            </a:solidFill>
          </a:endParaRPr>
        </a:p>
        <a:p>
          <a:pPr algn="l"/>
          <a:r>
            <a:rPr kumimoji="1" lang="ja-JP" altLang="en-US" sz="900">
              <a:solidFill>
                <a:sysClr val="windowText" lastClr="000000"/>
              </a:solidFill>
            </a:rPr>
            <a:t>　</a:t>
          </a:r>
          <a:endParaRPr kumimoji="1" lang="en-US" altLang="ja-JP" sz="900">
            <a:solidFill>
              <a:sysClr val="windowText" lastClr="000000"/>
            </a:solidFill>
          </a:endParaRPr>
        </a:p>
        <a:p>
          <a:pPr algn="l"/>
          <a:r>
            <a:rPr kumimoji="1" lang="en-US" altLang="ja-JP" sz="800">
              <a:solidFill>
                <a:srgbClr val="FF0000"/>
              </a:solidFill>
            </a:rPr>
            <a:t>※1</a:t>
          </a:r>
          <a:r>
            <a:rPr kumimoji="1" lang="ja-JP" altLang="en-US" sz="800">
              <a:solidFill>
                <a:srgbClr val="FF0000"/>
              </a:solidFill>
            </a:rPr>
            <a:t>時間あたりの燃料消費量（軽油：</a:t>
          </a:r>
          <a:r>
            <a:rPr kumimoji="1" lang="en-US" altLang="ja-JP" sz="800">
              <a:solidFill>
                <a:srgbClr val="FF0000"/>
              </a:solidFill>
            </a:rPr>
            <a:t>L</a:t>
          </a:r>
          <a:r>
            <a:rPr kumimoji="1" lang="ja-JP" altLang="en-US" sz="800">
              <a:solidFill>
                <a:srgbClr val="FF0000"/>
              </a:solidFill>
            </a:rPr>
            <a:t>／ｈ）を必ず記入してください。</a:t>
          </a:r>
          <a:endParaRPr kumimoji="1" lang="en-US" altLang="ja-JP" sz="800">
            <a:solidFill>
              <a:srgbClr val="FF0000"/>
            </a:solidFill>
          </a:endParaRPr>
        </a:p>
        <a:p>
          <a:pPr algn="l"/>
          <a:r>
            <a:rPr kumimoji="1" lang="ja-JP" altLang="en-US" sz="800">
              <a:solidFill>
                <a:srgbClr val="FF0000"/>
              </a:solidFill>
            </a:rPr>
            <a:t>　燃料消費量の根拠は、現場における実績またはカタログの掲載　</a:t>
          </a:r>
          <a:endParaRPr kumimoji="1" lang="en-US" altLang="ja-JP" sz="800">
            <a:solidFill>
              <a:srgbClr val="FF0000"/>
            </a:solidFill>
          </a:endParaRPr>
        </a:p>
        <a:p>
          <a:pPr algn="l"/>
          <a:r>
            <a:rPr kumimoji="1" lang="ja-JP" altLang="en-US" sz="800">
              <a:solidFill>
                <a:srgbClr val="FF0000"/>
              </a:solidFill>
            </a:rPr>
            <a:t>　データ等を活用してください。</a:t>
          </a:r>
          <a:endParaRPr kumimoji="1" lang="en-US" altLang="ja-JP" sz="800">
            <a:solidFill>
              <a:srgbClr val="FF0000"/>
            </a:solidFill>
          </a:endParaRPr>
        </a:p>
        <a:p>
          <a:pPr algn="l"/>
          <a:endParaRPr kumimoji="1" lang="en-US" altLang="ja-JP" sz="800">
            <a:solidFill>
              <a:srgbClr val="FF0000"/>
            </a:solidFill>
          </a:endParaRPr>
        </a:p>
        <a:p>
          <a:pPr algn="l"/>
          <a:r>
            <a:rPr kumimoji="1" lang="en-US" altLang="ja-JP" sz="800">
              <a:solidFill>
                <a:srgbClr val="FF0000"/>
              </a:solidFill>
            </a:rPr>
            <a:t>※</a:t>
          </a:r>
          <a:r>
            <a:rPr kumimoji="1" lang="ja-JP" altLang="en-US" sz="800">
              <a:solidFill>
                <a:srgbClr val="FF0000"/>
              </a:solidFill>
            </a:rPr>
            <a:t>採用した建設機械の</a:t>
          </a:r>
          <a:r>
            <a:rPr kumimoji="1" lang="en-US" altLang="ja-JP" sz="800">
              <a:solidFill>
                <a:srgbClr val="FF0000"/>
              </a:solidFill>
            </a:rPr>
            <a:t>CO2</a:t>
          </a:r>
          <a:r>
            <a:rPr kumimoji="1" lang="ja-JP" altLang="en-US" sz="800">
              <a:solidFill>
                <a:srgbClr val="FF0000"/>
              </a:solidFill>
            </a:rPr>
            <a:t>削減効果を算出するため、従来採用さ</a:t>
          </a:r>
          <a:endParaRPr kumimoji="1" lang="en-US" altLang="ja-JP" sz="800">
            <a:solidFill>
              <a:srgbClr val="FF0000"/>
            </a:solidFill>
          </a:endParaRPr>
        </a:p>
        <a:p>
          <a:pPr algn="l"/>
          <a:r>
            <a:rPr kumimoji="1" lang="ja-JP" altLang="en-US" sz="800">
              <a:solidFill>
                <a:srgbClr val="FF0000"/>
              </a:solidFill>
            </a:rPr>
            <a:t>　れていた建設機械の燃料消費量等についても必ず記入してください。</a:t>
          </a:r>
          <a:endParaRPr kumimoji="1" lang="en-US" altLang="ja-JP" sz="800">
            <a:solidFill>
              <a:srgbClr val="FF0000"/>
            </a:solidFill>
          </a:endParaRPr>
        </a:p>
        <a:p>
          <a:pPr algn="l"/>
          <a:endParaRPr kumimoji="1" lang="en-US" altLang="ja-JP" sz="800">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a:solidFill>
                <a:srgbClr val="FF0000"/>
              </a:solidFill>
            </a:rPr>
            <a:t>※</a:t>
          </a:r>
          <a:r>
            <a:rPr kumimoji="1" lang="ja-JP" altLang="ja-JP" sz="800">
              <a:solidFill>
                <a:srgbClr val="FF0000"/>
              </a:solidFill>
              <a:effectLst/>
              <a:latin typeface="+mn-lt"/>
              <a:ea typeface="+mn-ea"/>
              <a:cs typeface="+mn-cs"/>
            </a:rPr>
            <a:t>調査期間（</a:t>
          </a:r>
          <a:r>
            <a:rPr kumimoji="1" lang="en-US" altLang="ja-JP" sz="800">
              <a:solidFill>
                <a:srgbClr val="FF0000"/>
              </a:solidFill>
              <a:effectLst/>
              <a:latin typeface="+mn-lt"/>
              <a:ea typeface="+mn-ea"/>
              <a:cs typeface="+mn-cs"/>
            </a:rPr>
            <a:t>30</a:t>
          </a:r>
          <a:r>
            <a:rPr kumimoji="1" lang="ja-JP" altLang="ja-JP" sz="800">
              <a:solidFill>
                <a:srgbClr val="FF0000"/>
              </a:solidFill>
              <a:effectLst/>
              <a:latin typeface="+mn-lt"/>
              <a:ea typeface="+mn-ea"/>
              <a:cs typeface="+mn-cs"/>
            </a:rPr>
            <a:t>日間）における稼働台数等を記入してください。</a:t>
          </a:r>
          <a:endParaRPr lang="ja-JP" altLang="ja-JP" sz="800">
            <a:solidFill>
              <a:srgbClr val="FF0000"/>
            </a:solidFill>
            <a:effectLst/>
          </a:endParaRPr>
        </a:p>
        <a:p>
          <a:pPr algn="l"/>
          <a:endParaRPr kumimoji="1" lang="ja-JP" altLang="en-US" sz="1100">
            <a:solidFill>
              <a:srgbClr val="FF0000"/>
            </a:solidFill>
          </a:endParaRPr>
        </a:p>
      </xdr:txBody>
    </xdr:sp>
    <xdr:clientData/>
  </xdr:twoCellAnchor>
  <xdr:twoCellAnchor>
    <xdr:from>
      <xdr:col>2</xdr:col>
      <xdr:colOff>83967</xdr:colOff>
      <xdr:row>89</xdr:row>
      <xdr:rowOff>137447</xdr:rowOff>
    </xdr:from>
    <xdr:to>
      <xdr:col>4</xdr:col>
      <xdr:colOff>679469</xdr:colOff>
      <xdr:row>97</xdr:row>
      <xdr:rowOff>8283</xdr:rowOff>
    </xdr:to>
    <xdr:sp macro="" textlink="">
      <xdr:nvSpPr>
        <xdr:cNvPr id="14" name="正方形/長方形 13"/>
        <xdr:cNvSpPr/>
      </xdr:nvSpPr>
      <xdr:spPr>
        <a:xfrm>
          <a:off x="2469358" y="22252012"/>
          <a:ext cx="2980894" cy="1858662"/>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表に記載された各取組の内、現場で採用した取組について、「実施の有無」欄で</a:t>
          </a:r>
          <a:r>
            <a:rPr kumimoji="1" lang="en-US" altLang="ja-JP" sz="900">
              <a:solidFill>
                <a:sysClr val="windowText" lastClr="000000"/>
              </a:solidFill>
            </a:rPr>
            <a:t>"</a:t>
          </a:r>
          <a:r>
            <a:rPr kumimoji="1" lang="ja-JP" altLang="en-US" sz="900">
              <a:solidFill>
                <a:sysClr val="windowText" lastClr="000000"/>
              </a:solidFill>
            </a:rPr>
            <a:t>〇</a:t>
          </a:r>
          <a:r>
            <a:rPr kumimoji="1" lang="en-US" altLang="ja-JP" sz="900">
              <a:solidFill>
                <a:sysClr val="windowText" lastClr="000000"/>
              </a:solidFill>
            </a:rPr>
            <a:t>"</a:t>
          </a:r>
          <a:r>
            <a:rPr kumimoji="1" lang="ja-JP" altLang="en-US" sz="900">
              <a:solidFill>
                <a:sysClr val="windowText" lastClr="000000"/>
              </a:solidFill>
            </a:rPr>
            <a:t>を選択してください。採用していない取組については空欄のままとしてください。</a:t>
          </a:r>
          <a:endParaRPr kumimoji="1" lang="en-US" altLang="ja-JP" sz="900">
            <a:solidFill>
              <a:sysClr val="windowText" lastClr="000000"/>
            </a:solidFill>
          </a:endParaRPr>
        </a:p>
        <a:p>
          <a:pPr algn="l"/>
          <a:r>
            <a:rPr kumimoji="1" lang="ja-JP" altLang="en-US" sz="900">
              <a:solidFill>
                <a:sysClr val="windowText" lastClr="000000"/>
              </a:solidFill>
            </a:rPr>
            <a:t>　なお、</a:t>
          </a:r>
          <a:r>
            <a:rPr kumimoji="1" lang="en-US" altLang="ja-JP" sz="900">
              <a:solidFill>
                <a:sysClr val="windowText" lastClr="000000"/>
              </a:solidFill>
            </a:rPr>
            <a:t>"</a:t>
          </a:r>
          <a:r>
            <a:rPr kumimoji="1" lang="ja-JP" altLang="en-US" sz="900">
              <a:solidFill>
                <a:sysClr val="windowText" lastClr="000000"/>
              </a:solidFill>
            </a:rPr>
            <a:t>〇</a:t>
          </a:r>
          <a:r>
            <a:rPr kumimoji="1" lang="en-US" altLang="ja-JP" sz="900">
              <a:solidFill>
                <a:sysClr val="windowText" lastClr="000000"/>
              </a:solidFill>
            </a:rPr>
            <a:t>"</a:t>
          </a:r>
          <a:r>
            <a:rPr kumimoji="1" lang="ja-JP" altLang="en-US" sz="900">
              <a:solidFill>
                <a:sysClr val="windowText" lastClr="000000"/>
              </a:solidFill>
            </a:rPr>
            <a:t>を選択した取組については、過去の実績データを元に</a:t>
          </a:r>
          <a:r>
            <a:rPr kumimoji="1" lang="en-US" altLang="ja-JP" sz="900">
              <a:solidFill>
                <a:sysClr val="windowText" lastClr="000000"/>
              </a:solidFill>
            </a:rPr>
            <a:t>CO2</a:t>
          </a:r>
          <a:r>
            <a:rPr kumimoji="1" lang="ja-JP" altLang="en-US" sz="900">
              <a:solidFill>
                <a:sysClr val="windowText" lastClr="000000"/>
              </a:solidFill>
            </a:rPr>
            <a:t>削減量が算出されます。</a:t>
          </a:r>
          <a:endParaRPr kumimoji="1" lang="en-US" altLang="ja-JP" sz="900">
            <a:solidFill>
              <a:sysClr val="windowText" lastClr="000000"/>
            </a:solidFill>
          </a:endParaRPr>
        </a:p>
        <a:p>
          <a:pPr algn="l"/>
          <a:r>
            <a:rPr kumimoji="1" lang="ja-JP" altLang="en-US" sz="900">
              <a:solidFill>
                <a:sysClr val="windowText" lastClr="000000"/>
              </a:solidFill>
            </a:rPr>
            <a:t>　</a:t>
          </a:r>
          <a:endParaRPr kumimoji="1" lang="en-US" altLang="ja-JP" sz="9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rgbClr val="FF0000"/>
              </a:solidFill>
            </a:rPr>
            <a:t>　</a:t>
          </a:r>
          <a:r>
            <a:rPr kumimoji="1" lang="en-US" altLang="ja-JP" sz="800">
              <a:solidFill>
                <a:srgbClr val="FF0000"/>
              </a:solidFill>
            </a:rPr>
            <a:t>※</a:t>
          </a:r>
          <a:r>
            <a:rPr kumimoji="1" lang="ja-JP" altLang="ja-JP" sz="800">
              <a:solidFill>
                <a:srgbClr val="FF0000"/>
              </a:solidFill>
              <a:effectLst/>
              <a:latin typeface="+mn-lt"/>
              <a:ea typeface="+mn-ea"/>
              <a:cs typeface="+mn-cs"/>
            </a:rPr>
            <a:t>調査期間（</a:t>
          </a:r>
          <a:r>
            <a:rPr kumimoji="1" lang="en-US" altLang="ja-JP" sz="800">
              <a:solidFill>
                <a:srgbClr val="FF0000"/>
              </a:solidFill>
              <a:effectLst/>
              <a:latin typeface="+mn-lt"/>
              <a:ea typeface="+mn-ea"/>
              <a:cs typeface="+mn-cs"/>
            </a:rPr>
            <a:t>30</a:t>
          </a:r>
          <a:r>
            <a:rPr kumimoji="1" lang="ja-JP" altLang="ja-JP" sz="800">
              <a:solidFill>
                <a:srgbClr val="FF0000"/>
              </a:solidFill>
              <a:effectLst/>
              <a:latin typeface="+mn-lt"/>
              <a:ea typeface="+mn-ea"/>
              <a:cs typeface="+mn-cs"/>
            </a:rPr>
            <a:t>日間）にお</a:t>
          </a:r>
          <a:r>
            <a:rPr kumimoji="1" lang="ja-JP" altLang="en-US" sz="800">
              <a:solidFill>
                <a:srgbClr val="FF0000"/>
              </a:solidFill>
              <a:effectLst/>
              <a:latin typeface="+mn-lt"/>
              <a:ea typeface="+mn-ea"/>
              <a:cs typeface="+mn-cs"/>
            </a:rPr>
            <a:t>いて採用した取組について、</a:t>
          </a:r>
          <a:endParaRPr kumimoji="1" lang="en-US" altLang="ja-JP" sz="80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a:solidFill>
                <a:srgbClr val="FF0000"/>
              </a:solidFill>
              <a:effectLst/>
              <a:latin typeface="+mn-lt"/>
              <a:ea typeface="+mn-ea"/>
              <a:cs typeface="+mn-cs"/>
            </a:rPr>
            <a:t>　　</a:t>
          </a:r>
          <a:r>
            <a:rPr kumimoji="1" lang="en-US" altLang="ja-JP" sz="800">
              <a:solidFill>
                <a:srgbClr val="FF0000"/>
              </a:solidFill>
              <a:effectLst/>
              <a:latin typeface="+mn-lt"/>
              <a:ea typeface="+mn-ea"/>
              <a:cs typeface="+mn-cs"/>
            </a:rPr>
            <a:t>"</a:t>
          </a:r>
          <a:r>
            <a:rPr kumimoji="1" lang="ja-JP" altLang="en-US" sz="800">
              <a:solidFill>
                <a:srgbClr val="FF0000"/>
              </a:solidFill>
              <a:effectLst/>
              <a:latin typeface="+mn-lt"/>
              <a:ea typeface="+mn-ea"/>
              <a:cs typeface="+mn-cs"/>
            </a:rPr>
            <a:t>〇</a:t>
          </a:r>
          <a:r>
            <a:rPr kumimoji="1" lang="en-US" altLang="ja-JP" sz="800">
              <a:solidFill>
                <a:srgbClr val="FF0000"/>
              </a:solidFill>
              <a:effectLst/>
              <a:latin typeface="+mn-lt"/>
              <a:ea typeface="+mn-ea"/>
              <a:cs typeface="+mn-cs"/>
            </a:rPr>
            <a:t>"</a:t>
          </a:r>
          <a:r>
            <a:rPr kumimoji="1" lang="ja-JP" altLang="en-US" sz="800">
              <a:solidFill>
                <a:srgbClr val="FF0000"/>
              </a:solidFill>
              <a:effectLst/>
              <a:latin typeface="+mn-lt"/>
              <a:ea typeface="+mn-ea"/>
              <a:cs typeface="+mn-cs"/>
            </a:rPr>
            <a:t>を選択</a:t>
          </a:r>
          <a:r>
            <a:rPr kumimoji="1" lang="ja-JP" altLang="ja-JP" sz="800">
              <a:solidFill>
                <a:srgbClr val="FF0000"/>
              </a:solidFill>
              <a:effectLst/>
              <a:latin typeface="+mn-lt"/>
              <a:ea typeface="+mn-ea"/>
              <a:cs typeface="+mn-cs"/>
            </a:rPr>
            <a:t>してください。</a:t>
          </a:r>
          <a:endParaRPr kumimoji="0" lang="en-US" altLang="ja-JP" sz="80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srgbClr val="FF0000"/>
              </a:solidFill>
              <a:effectLst/>
              <a:uLnTx/>
              <a:uFillTx/>
              <a:latin typeface="+mn-lt"/>
              <a:ea typeface="+mn-ea"/>
              <a:cs typeface="+mn-cs"/>
            </a:rPr>
            <a:t>　</a:t>
          </a:r>
          <a:r>
            <a:rPr kumimoji="1" lang="en-US" altLang="ja-JP" sz="800" b="0" i="0" u="none" strike="noStrike" kern="0" cap="none" spc="0" normalizeH="0" baseline="0" noProof="0">
              <a:ln>
                <a:noFill/>
              </a:ln>
              <a:solidFill>
                <a:srgbClr val="FF0000"/>
              </a:solidFill>
              <a:effectLst/>
              <a:uLnTx/>
              <a:uFillTx/>
              <a:latin typeface="+mn-lt"/>
              <a:ea typeface="+mn-ea"/>
              <a:cs typeface="+mn-cs"/>
            </a:rPr>
            <a:t>※</a:t>
          </a:r>
          <a:r>
            <a:rPr kumimoji="1" lang="ja-JP" altLang="en-US" sz="800" b="0" i="0" u="none" strike="noStrike" kern="0" cap="none" spc="0" normalizeH="0" baseline="0" noProof="0">
              <a:ln>
                <a:noFill/>
              </a:ln>
              <a:solidFill>
                <a:srgbClr val="FF0000"/>
              </a:solidFill>
              <a:effectLst/>
              <a:uLnTx/>
              <a:uFillTx/>
              <a:latin typeface="+mn-lt"/>
              <a:ea typeface="+mn-ea"/>
              <a:cs typeface="+mn-cs"/>
            </a:rPr>
            <a:t>各取組の詳細については、「環境家計簿の手引き」の</a:t>
          </a:r>
          <a:endParaRPr kumimoji="1" lang="en-US" altLang="ja-JP" sz="800" b="0"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mn-lt"/>
              <a:ea typeface="+mn-ea"/>
              <a:cs typeface="+mn-cs"/>
            </a:rPr>
            <a:t>　　添付資料をご確認ください。</a:t>
          </a:r>
          <a:endParaRPr kumimoji="1" lang="ja-JP" altLang="en-US" sz="1100">
            <a:solidFill>
              <a:srgbClr val="FF0000"/>
            </a:solidFill>
          </a:endParaRPr>
        </a:p>
      </xdr:txBody>
    </xdr:sp>
    <xdr:clientData/>
  </xdr:twoCellAnchor>
  <xdr:twoCellAnchor editAs="oneCell">
    <xdr:from>
      <xdr:col>0</xdr:col>
      <xdr:colOff>314325</xdr:colOff>
      <xdr:row>100</xdr:row>
      <xdr:rowOff>28575</xdr:rowOff>
    </xdr:from>
    <xdr:to>
      <xdr:col>4</xdr:col>
      <xdr:colOff>933450</xdr:colOff>
      <xdr:row>131</xdr:row>
      <xdr:rowOff>76200</xdr:rowOff>
    </xdr:to>
    <xdr:pic>
      <xdr:nvPicPr>
        <xdr:cNvPr id="628970" name="図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24793575"/>
          <a:ext cx="5381625" cy="772477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308739</xdr:colOff>
      <xdr:row>138</xdr:row>
      <xdr:rowOff>32280</xdr:rowOff>
    </xdr:from>
    <xdr:to>
      <xdr:col>4</xdr:col>
      <xdr:colOff>904241</xdr:colOff>
      <xdr:row>142</xdr:row>
      <xdr:rowOff>41413</xdr:rowOff>
    </xdr:to>
    <xdr:sp macro="" textlink="">
      <xdr:nvSpPr>
        <xdr:cNvPr id="17" name="正方形/長方形 16"/>
        <xdr:cNvSpPr/>
      </xdr:nvSpPr>
      <xdr:spPr>
        <a:xfrm>
          <a:off x="2694130" y="34322280"/>
          <a:ext cx="2980894" cy="1003046"/>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前述の取組以外に</a:t>
          </a:r>
          <a:r>
            <a:rPr kumimoji="1" lang="en-US" altLang="ja-JP" sz="900">
              <a:solidFill>
                <a:sysClr val="windowText" lastClr="000000"/>
              </a:solidFill>
            </a:rPr>
            <a:t>CO2</a:t>
          </a:r>
          <a:r>
            <a:rPr kumimoji="1" lang="ja-JP" altLang="en-US" sz="900">
              <a:solidFill>
                <a:sysClr val="windowText" lastClr="000000"/>
              </a:solidFill>
            </a:rPr>
            <a:t>削減効果のある取組を実施した場合は、その内容及び仕様燃料の削減効果について記入してください。（次ページの記入要領をご確認ください。）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　記入箇所　：　「その他の取組」シート</a:t>
          </a:r>
          <a:endParaRPr kumimoji="1" lang="en-US" altLang="ja-JP" sz="900">
            <a:solidFill>
              <a:sysClr val="windowText" lastClr="000000"/>
            </a:solidFill>
          </a:endParaRPr>
        </a:p>
      </xdr:txBody>
    </xdr:sp>
    <xdr:clientData/>
  </xdr:twoCellAnchor>
  <xdr:twoCellAnchor>
    <xdr:from>
      <xdr:col>1</xdr:col>
      <xdr:colOff>717445</xdr:colOff>
      <xdr:row>145</xdr:row>
      <xdr:rowOff>234491</xdr:rowOff>
    </xdr:from>
    <xdr:to>
      <xdr:col>4</xdr:col>
      <xdr:colOff>868532</xdr:colOff>
      <xdr:row>151</xdr:row>
      <xdr:rowOff>24848</xdr:rowOff>
    </xdr:to>
    <xdr:sp macro="" textlink="">
      <xdr:nvSpPr>
        <xdr:cNvPr id="18" name="正方形/長方形 17"/>
        <xdr:cNvSpPr/>
      </xdr:nvSpPr>
      <xdr:spPr>
        <a:xfrm>
          <a:off x="1910141" y="36263839"/>
          <a:ext cx="3729174" cy="1281226"/>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工事期間中の燃料使用量について記入してください。</a:t>
          </a:r>
          <a:endParaRPr kumimoji="1" lang="en-US" altLang="ja-JP" sz="900">
            <a:solidFill>
              <a:sysClr val="windowText" lastClr="000000"/>
            </a:solidFill>
          </a:endParaRPr>
        </a:p>
        <a:p>
          <a:pPr algn="l"/>
          <a:r>
            <a:rPr kumimoji="1" lang="ja-JP" altLang="en-US" sz="900">
              <a:solidFill>
                <a:sysClr val="windowText" lastClr="000000"/>
              </a:solidFill>
            </a:rPr>
            <a:t>　</a:t>
          </a:r>
          <a:r>
            <a:rPr kumimoji="1" lang="en-US" altLang="ja-JP" sz="900">
              <a:solidFill>
                <a:sysClr val="windowText" lastClr="000000"/>
              </a:solidFill>
            </a:rPr>
            <a:t>【</a:t>
          </a:r>
          <a:r>
            <a:rPr kumimoji="1" lang="ja-JP" altLang="en-US" sz="900">
              <a:solidFill>
                <a:sysClr val="windowText" lastClr="000000"/>
              </a:solidFill>
            </a:rPr>
            <a:t>記入項目</a:t>
          </a:r>
          <a:r>
            <a:rPr kumimoji="1" lang="en-US" altLang="ja-JP" sz="900">
              <a:solidFill>
                <a:sysClr val="windowText" lastClr="000000"/>
              </a:solidFill>
            </a:rPr>
            <a:t>】</a:t>
          </a:r>
        </a:p>
        <a:p>
          <a:pPr algn="l"/>
          <a:r>
            <a:rPr kumimoji="1" lang="ja-JP" altLang="en-US" sz="900">
              <a:solidFill>
                <a:sysClr val="windowText" lastClr="000000"/>
              </a:solidFill>
            </a:rPr>
            <a:t>　　①電力、②灯油、③重油、④軽油、⑤ガソリン、⑥ＬＰガス</a:t>
          </a:r>
          <a:endParaRPr kumimoji="1" lang="en-US" altLang="ja-JP" sz="900">
            <a:solidFill>
              <a:sysClr val="windowText" lastClr="000000"/>
            </a:solidFill>
          </a:endParaRPr>
        </a:p>
        <a:p>
          <a:pPr algn="l"/>
          <a:r>
            <a:rPr kumimoji="1" lang="ja-JP" altLang="en-US" sz="900">
              <a:solidFill>
                <a:sysClr val="windowText" lastClr="000000"/>
              </a:solidFill>
            </a:rPr>
            <a:t>　</a:t>
          </a:r>
          <a:endParaRPr kumimoji="1" lang="en-US" altLang="ja-JP" sz="800">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rgbClr val="FF0000"/>
              </a:solidFill>
              <a:effectLst/>
              <a:uLnTx/>
              <a:uFillTx/>
              <a:latin typeface="+mn-lt"/>
              <a:ea typeface="+mn-ea"/>
              <a:cs typeface="+mn-cs"/>
            </a:rPr>
            <a:t>※</a:t>
          </a:r>
          <a:r>
            <a:rPr kumimoji="1" lang="ja-JP" altLang="en-US" sz="800" b="1" i="0" u="sng" strike="noStrike" kern="0" cap="none" spc="0" normalizeH="0" baseline="0" noProof="0">
              <a:ln>
                <a:noFill/>
              </a:ln>
              <a:solidFill>
                <a:srgbClr val="FF0000"/>
              </a:solidFill>
              <a:effectLst/>
              <a:uLnTx/>
              <a:uFillTx/>
              <a:latin typeface="+mn-lt"/>
              <a:ea typeface="+mn-ea"/>
              <a:cs typeface="+mn-cs"/>
            </a:rPr>
            <a:t>全工事期間</a:t>
          </a:r>
          <a:r>
            <a:rPr kumimoji="1" lang="ja-JP" altLang="en-US" sz="800" b="0" i="0" u="none" strike="noStrike" kern="0" cap="none" spc="0" normalizeH="0" baseline="0" noProof="0">
              <a:ln>
                <a:noFill/>
              </a:ln>
              <a:solidFill>
                <a:srgbClr val="FF0000"/>
              </a:solidFill>
              <a:effectLst/>
              <a:uLnTx/>
              <a:uFillTx/>
              <a:latin typeface="+mn-lt"/>
              <a:ea typeface="+mn-ea"/>
              <a:cs typeface="+mn-cs"/>
            </a:rPr>
            <a:t>における使用量を記入してください。</a:t>
          </a:r>
          <a:endParaRPr kumimoji="1" lang="en-US" altLang="ja-JP" sz="800" b="0"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rgbClr val="FF0000"/>
              </a:solidFill>
              <a:effectLst/>
              <a:uLnTx/>
              <a:uFillTx/>
              <a:latin typeface="+mn-lt"/>
              <a:ea typeface="+mn-ea"/>
              <a:cs typeface="+mn-cs"/>
            </a:rPr>
            <a:t>※</a:t>
          </a:r>
          <a:r>
            <a:rPr kumimoji="1" lang="ja-JP" altLang="en-US" sz="800" b="0" i="0" u="none" strike="noStrike" kern="0" cap="none" spc="0" normalizeH="0" baseline="0" noProof="0">
              <a:ln>
                <a:noFill/>
              </a:ln>
              <a:solidFill>
                <a:srgbClr val="FF0000"/>
              </a:solidFill>
              <a:effectLst/>
              <a:uLnTx/>
              <a:uFillTx/>
              <a:latin typeface="+mn-lt"/>
              <a:ea typeface="+mn-ea"/>
              <a:cs typeface="+mn-cs"/>
            </a:rPr>
            <a:t>全工事期間の集計が困難な場合は、把握できる範囲での集計をお願いします。</a:t>
          </a:r>
          <a:endParaRPr kumimoji="1" lang="en-US" altLang="ja-JP" sz="800" b="0"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mn-lt"/>
              <a:ea typeface="+mn-ea"/>
              <a:cs typeface="+mn-cs"/>
            </a:rPr>
            <a:t>　その際、集計期間の始期と終期を必ず記載してください。</a:t>
          </a:r>
          <a:endParaRPr kumimoji="1" lang="ja-JP" altLang="en-US" sz="900" b="0" i="0" u="none" strike="noStrike" kern="0" cap="none" spc="0" normalizeH="0" baseline="0" noProof="0">
            <a:ln>
              <a:noFill/>
            </a:ln>
            <a:solidFill>
              <a:srgbClr val="FF0000"/>
            </a:solidFill>
            <a:effectLst/>
            <a:uLnTx/>
            <a:uFillTx/>
            <a:latin typeface="+mn-lt"/>
            <a:ea typeface="+mn-ea"/>
            <a:cs typeface="+mn-cs"/>
          </a:endParaRPr>
        </a:p>
      </xdr:txBody>
    </xdr:sp>
    <xdr:clientData/>
  </xdr:twoCellAnchor>
  <xdr:twoCellAnchor>
    <xdr:from>
      <xdr:col>0</xdr:col>
      <xdr:colOff>1162706</xdr:colOff>
      <xdr:row>142</xdr:row>
      <xdr:rowOff>161938</xdr:rowOff>
    </xdr:from>
    <xdr:to>
      <xdr:col>2</xdr:col>
      <xdr:colOff>1169275</xdr:colOff>
      <xdr:row>144</xdr:row>
      <xdr:rowOff>207065</xdr:rowOff>
    </xdr:to>
    <xdr:sp macro="" textlink="">
      <xdr:nvSpPr>
        <xdr:cNvPr id="19" name="四角形吹き出し 18"/>
        <xdr:cNvSpPr/>
      </xdr:nvSpPr>
      <xdr:spPr>
        <a:xfrm>
          <a:off x="1162706" y="35445851"/>
          <a:ext cx="2391960" cy="542084"/>
        </a:xfrm>
        <a:prstGeom prst="wedgeRectCallout">
          <a:avLst>
            <a:gd name="adj1" fmla="val 70705"/>
            <a:gd name="adj2" fmla="val -1728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遠隔臨場実施工事の場合に記入してください。</a:t>
          </a:r>
          <a:endParaRPr kumimoji="1" lang="en-US" altLang="ja-JP" sz="900">
            <a:solidFill>
              <a:sysClr val="windowText" lastClr="000000"/>
            </a:solidFill>
          </a:endParaRPr>
        </a:p>
        <a:p>
          <a:pPr algn="l"/>
          <a:r>
            <a:rPr kumimoji="1" lang="en-US" altLang="ja-JP" sz="800">
              <a:solidFill>
                <a:srgbClr val="FF0000"/>
              </a:solidFill>
            </a:rPr>
            <a:t>※</a:t>
          </a:r>
          <a:r>
            <a:rPr kumimoji="1" lang="ja-JP" altLang="en-US" sz="800" b="1" u="sng">
              <a:solidFill>
                <a:srgbClr val="FF0000"/>
              </a:solidFill>
            </a:rPr>
            <a:t>全工事期間</a:t>
          </a:r>
          <a:r>
            <a:rPr kumimoji="1" lang="ja-JP" altLang="en-US" sz="800">
              <a:solidFill>
                <a:srgbClr val="FF0000"/>
              </a:solidFill>
            </a:rPr>
            <a:t>における回数を記入してください。</a:t>
          </a:r>
          <a:endParaRPr kumimoji="1" lang="ja-JP" altLang="en-US" sz="900">
            <a:solidFill>
              <a:srgbClr val="FF0000"/>
            </a:solidFill>
          </a:endParaRPr>
        </a:p>
      </xdr:txBody>
    </xdr:sp>
    <xdr:clientData/>
  </xdr:twoCellAnchor>
  <xdr:twoCellAnchor>
    <xdr:from>
      <xdr:col>0</xdr:col>
      <xdr:colOff>1116723</xdr:colOff>
      <xdr:row>161</xdr:row>
      <xdr:rowOff>48847</xdr:rowOff>
    </xdr:from>
    <xdr:to>
      <xdr:col>4</xdr:col>
      <xdr:colOff>183931</xdr:colOff>
      <xdr:row>162</xdr:row>
      <xdr:rowOff>52552</xdr:rowOff>
    </xdr:to>
    <xdr:sp macro="" textlink="">
      <xdr:nvSpPr>
        <xdr:cNvPr id="20" name="四角形吹き出し 19"/>
        <xdr:cNvSpPr/>
      </xdr:nvSpPr>
      <xdr:spPr>
        <a:xfrm>
          <a:off x="1116723" y="40237778"/>
          <a:ext cx="3823139" cy="253326"/>
        </a:xfrm>
        <a:prstGeom prst="wedgeRectCallout">
          <a:avLst>
            <a:gd name="adj1" fmla="val -49087"/>
            <a:gd name="adj2" fmla="val -199405"/>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環境家計簿について、何か意見等がありましたら、記入してください。</a:t>
          </a:r>
          <a:endParaRPr kumimoji="1" lang="en-US" altLang="ja-JP" sz="900">
            <a:solidFill>
              <a:sysClr val="windowText" lastClr="000000"/>
            </a:solidFill>
          </a:endParaRPr>
        </a:p>
      </xdr:txBody>
    </xdr:sp>
    <xdr:clientData/>
  </xdr:twoCellAnchor>
  <xdr:twoCellAnchor>
    <xdr:from>
      <xdr:col>2</xdr:col>
      <xdr:colOff>440122</xdr:colOff>
      <xdr:row>151</xdr:row>
      <xdr:rowOff>190501</xdr:rowOff>
    </xdr:from>
    <xdr:to>
      <xdr:col>4</xdr:col>
      <xdr:colOff>1143001</xdr:colOff>
      <xdr:row>153</xdr:row>
      <xdr:rowOff>240196</xdr:rowOff>
    </xdr:to>
    <xdr:sp macro="" textlink="">
      <xdr:nvSpPr>
        <xdr:cNvPr id="21" name="四角形吹き出し 20"/>
        <xdr:cNvSpPr/>
      </xdr:nvSpPr>
      <xdr:spPr>
        <a:xfrm>
          <a:off x="2825513" y="37710718"/>
          <a:ext cx="3088271" cy="546652"/>
        </a:xfrm>
        <a:prstGeom prst="wedgeRectCallout">
          <a:avLst>
            <a:gd name="adj1" fmla="val -89963"/>
            <a:gd name="adj2" fmla="val -6194"/>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各工事現場の取組における</a:t>
          </a:r>
          <a:r>
            <a:rPr kumimoji="1" lang="en-US" altLang="ja-JP" sz="900" b="1" u="sng">
              <a:solidFill>
                <a:srgbClr val="00B050"/>
              </a:solidFill>
            </a:rPr>
            <a:t>CO2</a:t>
          </a:r>
          <a:r>
            <a:rPr kumimoji="1" lang="ja-JP" altLang="en-US" sz="900" b="1" u="sng">
              <a:solidFill>
                <a:srgbClr val="00B050"/>
              </a:solidFill>
            </a:rPr>
            <a:t>削減量</a:t>
          </a:r>
          <a:r>
            <a:rPr kumimoji="1" lang="ja-JP" altLang="en-US" sz="900">
              <a:solidFill>
                <a:sysClr val="windowText" lastClr="000000"/>
              </a:solidFill>
            </a:rPr>
            <a:t>が自動表示されます。</a:t>
          </a:r>
          <a:endParaRPr kumimoji="1" lang="en-US" altLang="ja-JP" sz="900">
            <a:solidFill>
              <a:sysClr val="windowText" lastClr="000000"/>
            </a:solidFill>
          </a:endParaRPr>
        </a:p>
        <a:p>
          <a:pPr algn="l"/>
          <a:r>
            <a:rPr kumimoji="1" lang="ja-JP" altLang="en-US" sz="900">
              <a:solidFill>
                <a:sysClr val="windowText" lastClr="000000"/>
              </a:solidFill>
            </a:rPr>
            <a:t>集計期間は調査期間（</a:t>
          </a:r>
          <a:r>
            <a:rPr kumimoji="1" lang="en-US" altLang="ja-JP" sz="900">
              <a:solidFill>
                <a:sysClr val="windowText" lastClr="000000"/>
              </a:solidFill>
            </a:rPr>
            <a:t>30</a:t>
          </a:r>
          <a:r>
            <a:rPr kumimoji="1" lang="ja-JP" altLang="en-US" sz="900">
              <a:solidFill>
                <a:sysClr val="windowText" lastClr="000000"/>
              </a:solidFill>
            </a:rPr>
            <a:t>日間）となります。</a:t>
          </a:r>
          <a:endParaRPr kumimoji="1" lang="en-US" altLang="ja-JP" sz="900">
            <a:solidFill>
              <a:sysClr val="windowText" lastClr="000000"/>
            </a:solidFill>
          </a:endParaRPr>
        </a:p>
        <a:p>
          <a:pPr algn="l"/>
          <a:endParaRPr kumimoji="1" lang="en-US" altLang="ja-JP" sz="900">
            <a:solidFill>
              <a:sysClr val="windowText" lastClr="000000"/>
            </a:solidFill>
          </a:endParaRPr>
        </a:p>
      </xdr:txBody>
    </xdr:sp>
    <xdr:clientData/>
  </xdr:twoCellAnchor>
  <xdr:twoCellAnchor editAs="oneCell">
    <xdr:from>
      <xdr:col>0</xdr:col>
      <xdr:colOff>295275</xdr:colOff>
      <xdr:row>168</xdr:row>
      <xdr:rowOff>28575</xdr:rowOff>
    </xdr:from>
    <xdr:to>
      <xdr:col>4</xdr:col>
      <xdr:colOff>952500</xdr:colOff>
      <xdr:row>199</xdr:row>
      <xdr:rowOff>57150</xdr:rowOff>
    </xdr:to>
    <xdr:pic>
      <xdr:nvPicPr>
        <xdr:cNvPr id="628976" name="図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5275" y="41633775"/>
          <a:ext cx="5419725" cy="77057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1110156</xdr:colOff>
      <xdr:row>167</xdr:row>
      <xdr:rowOff>72258</xdr:rowOff>
    </xdr:from>
    <xdr:to>
      <xdr:col>3</xdr:col>
      <xdr:colOff>1162708</xdr:colOff>
      <xdr:row>169</xdr:row>
      <xdr:rowOff>183931</xdr:rowOff>
    </xdr:to>
    <xdr:sp macro="" textlink="">
      <xdr:nvSpPr>
        <xdr:cNvPr id="23" name="四角形吹き出し 22"/>
        <xdr:cNvSpPr/>
      </xdr:nvSpPr>
      <xdr:spPr>
        <a:xfrm>
          <a:off x="1110156" y="41758913"/>
          <a:ext cx="3619500" cy="610915"/>
        </a:xfrm>
        <a:prstGeom prst="wedgeRectCallout">
          <a:avLst>
            <a:gd name="adj1" fmla="val -53080"/>
            <a:gd name="adj2" fmla="val 7270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前述の個別取組以外で、</a:t>
          </a:r>
          <a:r>
            <a:rPr kumimoji="1" lang="en-US" altLang="ja-JP" sz="900">
              <a:solidFill>
                <a:sysClr val="windowText" lastClr="000000"/>
              </a:solidFill>
            </a:rPr>
            <a:t>CO2</a:t>
          </a:r>
          <a:r>
            <a:rPr kumimoji="1" lang="ja-JP" altLang="en-US" sz="900">
              <a:solidFill>
                <a:sysClr val="windowText" lastClr="000000"/>
              </a:solidFill>
            </a:rPr>
            <a:t>削減のための先進的な取組等を実施した場合に記入してください。</a:t>
          </a:r>
          <a:endParaRPr kumimoji="1" lang="en-US" altLang="ja-JP" sz="900">
            <a:solidFill>
              <a:sysClr val="windowText" lastClr="000000"/>
            </a:solidFill>
          </a:endParaRPr>
        </a:p>
        <a:p>
          <a:pPr algn="l"/>
          <a:r>
            <a:rPr kumimoji="1" lang="ja-JP" altLang="en-US" sz="900">
              <a:solidFill>
                <a:sysClr val="windowText" lastClr="000000"/>
              </a:solidFill>
            </a:rPr>
            <a:t>　</a:t>
          </a:r>
          <a:r>
            <a:rPr kumimoji="1" lang="en-US" altLang="ja-JP" sz="800">
              <a:solidFill>
                <a:srgbClr val="FF0000"/>
              </a:solidFill>
            </a:rPr>
            <a:t>※</a:t>
          </a:r>
          <a:r>
            <a:rPr kumimoji="1" lang="ja-JP" altLang="en-US" sz="800">
              <a:solidFill>
                <a:srgbClr val="FF0000"/>
              </a:solidFill>
            </a:rPr>
            <a:t>２つ以上の取組を実施した場合は、２ページ・３ページに記入してください。</a:t>
          </a:r>
          <a:endParaRPr kumimoji="1" lang="en-US" altLang="ja-JP" sz="800">
            <a:solidFill>
              <a:srgbClr val="FF0000"/>
            </a:solidFill>
          </a:endParaRPr>
        </a:p>
      </xdr:txBody>
    </xdr:sp>
    <xdr:clientData/>
  </xdr:twoCellAnchor>
  <xdr:twoCellAnchor>
    <xdr:from>
      <xdr:col>1</xdr:col>
      <xdr:colOff>726454</xdr:colOff>
      <xdr:row>3</xdr:row>
      <xdr:rowOff>83913</xdr:rowOff>
    </xdr:from>
    <xdr:to>
      <xdr:col>3</xdr:col>
      <xdr:colOff>49696</xdr:colOff>
      <xdr:row>5</xdr:row>
      <xdr:rowOff>57979</xdr:rowOff>
    </xdr:to>
    <xdr:sp macro="" textlink="">
      <xdr:nvSpPr>
        <xdr:cNvPr id="24" name="四角形吹き出し 23"/>
        <xdr:cNvSpPr/>
      </xdr:nvSpPr>
      <xdr:spPr>
        <a:xfrm>
          <a:off x="1919150" y="829348"/>
          <a:ext cx="1708633" cy="471022"/>
        </a:xfrm>
        <a:prstGeom prst="wedgeRectCallout">
          <a:avLst>
            <a:gd name="adj1" fmla="val -91785"/>
            <a:gd name="adj2" fmla="val -32252"/>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工事番号</a:t>
          </a:r>
          <a:endParaRPr kumimoji="1" lang="en-US" altLang="ja-JP" sz="900">
            <a:solidFill>
              <a:sysClr val="windowText" lastClr="000000"/>
            </a:solidFill>
          </a:endParaRPr>
        </a:p>
        <a:p>
          <a:pPr algn="l"/>
          <a:r>
            <a:rPr kumimoji="1" lang="ja-JP" altLang="en-US" sz="900">
              <a:solidFill>
                <a:sysClr val="windowText" lastClr="000000"/>
              </a:solidFill>
            </a:rPr>
            <a:t>２１〇〇－〇〇－〇〇〇〇</a:t>
          </a:r>
          <a:endParaRPr kumimoji="1" lang="ja-JP" altLang="en-US" sz="1100">
            <a:solidFill>
              <a:sysClr val="windowText" lastClr="000000"/>
            </a:solidFill>
          </a:endParaRPr>
        </a:p>
      </xdr:txBody>
    </xdr:sp>
    <xdr:clientData/>
  </xdr:twoCellAnchor>
  <xdr:twoCellAnchor>
    <xdr:from>
      <xdr:col>1</xdr:col>
      <xdr:colOff>840497</xdr:colOff>
      <xdr:row>173</xdr:row>
      <xdr:rowOff>242722</xdr:rowOff>
    </xdr:from>
    <xdr:to>
      <xdr:col>4</xdr:col>
      <xdr:colOff>1064172</xdr:colOff>
      <xdr:row>182</xdr:row>
      <xdr:rowOff>49696</xdr:rowOff>
    </xdr:to>
    <xdr:sp macro="" textlink="">
      <xdr:nvSpPr>
        <xdr:cNvPr id="26" name="正方形/長方形 25"/>
        <xdr:cNvSpPr/>
      </xdr:nvSpPr>
      <xdr:spPr>
        <a:xfrm>
          <a:off x="2033193" y="43229461"/>
          <a:ext cx="3801762" cy="2043278"/>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・取組の概要について記入してください。</a:t>
          </a:r>
          <a:endParaRPr kumimoji="1" lang="en-US" altLang="ja-JP" sz="900">
            <a:solidFill>
              <a:sysClr val="windowText" lastClr="000000"/>
            </a:solidFill>
          </a:endParaRPr>
        </a:p>
        <a:p>
          <a:pPr algn="l"/>
          <a:r>
            <a:rPr kumimoji="1" lang="ja-JP" altLang="en-US" sz="900">
              <a:solidFill>
                <a:sysClr val="windowText" lastClr="000000"/>
              </a:solidFill>
            </a:rPr>
            <a:t>・採用した取組による</a:t>
          </a:r>
          <a:r>
            <a:rPr kumimoji="1" lang="en-US" altLang="ja-JP" sz="900">
              <a:solidFill>
                <a:sysClr val="windowText" lastClr="000000"/>
              </a:solidFill>
            </a:rPr>
            <a:t>CO2</a:t>
          </a:r>
          <a:r>
            <a:rPr kumimoji="1" lang="ja-JP" altLang="en-US" sz="900">
              <a:solidFill>
                <a:sysClr val="windowText" lastClr="000000"/>
              </a:solidFill>
            </a:rPr>
            <a:t>削減効果を算出するため、</a:t>
          </a:r>
          <a:r>
            <a:rPr kumimoji="1" lang="ja-JP" altLang="en-US" sz="900" u="sng">
              <a:solidFill>
                <a:sysClr val="windowText" lastClr="000000"/>
              </a:solidFill>
            </a:rPr>
            <a:t>取組を実施した場合</a:t>
          </a:r>
          <a:endParaRPr kumimoji="1" lang="en-US" altLang="ja-JP" sz="900" u="sng">
            <a:solidFill>
              <a:sysClr val="windowText" lastClr="000000"/>
            </a:solidFill>
          </a:endParaRPr>
        </a:p>
        <a:p>
          <a:pPr algn="l"/>
          <a:r>
            <a:rPr kumimoji="1" lang="ja-JP" altLang="en-US" sz="900">
              <a:solidFill>
                <a:sysClr val="windowText" lastClr="000000"/>
              </a:solidFill>
            </a:rPr>
            <a:t>　のエネルギー使用量と</a:t>
          </a:r>
          <a:r>
            <a:rPr kumimoji="1" lang="ja-JP" altLang="en-US" sz="900" u="sng">
              <a:solidFill>
                <a:sysClr val="windowText" lastClr="000000"/>
              </a:solidFill>
            </a:rPr>
            <a:t>取組を実施する前</a:t>
          </a:r>
          <a:r>
            <a:rPr kumimoji="1" lang="ja-JP" altLang="en-US" sz="900">
              <a:solidFill>
                <a:sysClr val="windowText" lastClr="000000"/>
              </a:solidFill>
            </a:rPr>
            <a:t>のエネルギー使用量を記入し</a:t>
          </a:r>
          <a:endParaRPr kumimoji="1" lang="en-US" altLang="ja-JP" sz="900">
            <a:solidFill>
              <a:sysClr val="windowText" lastClr="000000"/>
            </a:solidFill>
          </a:endParaRPr>
        </a:p>
        <a:p>
          <a:pPr algn="l"/>
          <a:r>
            <a:rPr kumimoji="1" lang="ja-JP" altLang="en-US" sz="900">
              <a:solidFill>
                <a:sysClr val="windowText" lastClr="000000"/>
              </a:solidFill>
            </a:rPr>
            <a:t>　てください。</a:t>
          </a:r>
          <a:endParaRPr kumimoji="1" lang="en-US" altLang="ja-JP" sz="900">
            <a:solidFill>
              <a:sysClr val="windowText" lastClr="000000"/>
            </a:solidFill>
          </a:endParaRPr>
        </a:p>
        <a:p>
          <a:pPr algn="l"/>
          <a:r>
            <a:rPr kumimoji="1" lang="ja-JP" altLang="en-US" sz="900">
              <a:solidFill>
                <a:sysClr val="windowText" lastClr="000000"/>
              </a:solidFill>
            </a:rPr>
            <a:t>・「算定条件・計算式」欄には、エネルギー使用量を算出するための計算式</a:t>
          </a:r>
          <a:endParaRPr kumimoji="1" lang="en-US" altLang="ja-JP" sz="900">
            <a:solidFill>
              <a:sysClr val="windowText" lastClr="000000"/>
            </a:solidFill>
          </a:endParaRPr>
        </a:p>
        <a:p>
          <a:pPr algn="l"/>
          <a:r>
            <a:rPr kumimoji="1" lang="ja-JP" altLang="en-US" sz="900">
              <a:solidFill>
                <a:sysClr val="windowText" lastClr="000000"/>
              </a:solidFill>
            </a:rPr>
            <a:t>　等を記載してください。また、根拠となるｶﾀﾛｸﾞ等を併せて提出してください。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rgbClr val="FF0000"/>
              </a:solidFill>
              <a:effectLst/>
              <a:uLnTx/>
              <a:uFillTx/>
              <a:latin typeface="+mn-lt"/>
              <a:ea typeface="+mn-ea"/>
              <a:cs typeface="+mn-cs"/>
            </a:rPr>
            <a:t>※</a:t>
          </a:r>
          <a:r>
            <a:rPr kumimoji="1" lang="ja-JP" altLang="ja-JP" sz="800" b="0" i="0" u="none" strike="noStrike" kern="0" cap="none" spc="0" normalizeH="0" baseline="0" noProof="0">
              <a:ln>
                <a:noFill/>
              </a:ln>
              <a:solidFill>
                <a:srgbClr val="FF0000"/>
              </a:solidFill>
              <a:effectLst/>
              <a:uLnTx/>
              <a:uFillTx/>
              <a:latin typeface="+mn-lt"/>
              <a:ea typeface="+mn-ea"/>
              <a:cs typeface="+mn-cs"/>
            </a:rPr>
            <a:t>調査期間（</a:t>
          </a:r>
          <a:r>
            <a:rPr kumimoji="1" lang="en-US" altLang="ja-JP" sz="800" b="0" i="0" u="none" strike="noStrike" kern="0" cap="none" spc="0" normalizeH="0" baseline="0" noProof="0">
              <a:ln>
                <a:noFill/>
              </a:ln>
              <a:solidFill>
                <a:srgbClr val="FF0000"/>
              </a:solidFill>
              <a:effectLst/>
              <a:uLnTx/>
              <a:uFillTx/>
              <a:latin typeface="+mn-lt"/>
              <a:ea typeface="+mn-ea"/>
              <a:cs typeface="+mn-cs"/>
            </a:rPr>
            <a:t>30</a:t>
          </a:r>
          <a:r>
            <a:rPr kumimoji="1" lang="ja-JP" altLang="ja-JP" sz="800" b="0" i="0" u="none" strike="noStrike" kern="0" cap="none" spc="0" normalizeH="0" baseline="0" noProof="0">
              <a:ln>
                <a:noFill/>
              </a:ln>
              <a:solidFill>
                <a:srgbClr val="FF0000"/>
              </a:solidFill>
              <a:effectLst/>
              <a:uLnTx/>
              <a:uFillTx/>
              <a:latin typeface="+mn-lt"/>
              <a:ea typeface="+mn-ea"/>
              <a:cs typeface="+mn-cs"/>
            </a:rPr>
            <a:t>日間）における</a:t>
          </a:r>
          <a:r>
            <a:rPr kumimoji="1" lang="ja-JP" altLang="en-US" sz="800" b="0" i="0" u="none" strike="noStrike" kern="0" cap="none" spc="0" normalizeH="0" baseline="0" noProof="0">
              <a:ln>
                <a:noFill/>
              </a:ln>
              <a:solidFill>
                <a:srgbClr val="FF0000"/>
              </a:solidFill>
              <a:effectLst/>
              <a:uLnTx/>
              <a:uFillTx/>
              <a:latin typeface="+mn-lt"/>
              <a:ea typeface="+mn-ea"/>
              <a:cs typeface="+mn-cs"/>
            </a:rPr>
            <a:t>エネルギー使用量</a:t>
          </a:r>
          <a:r>
            <a:rPr kumimoji="1" lang="ja-JP" altLang="ja-JP" sz="800" b="0" i="0" u="none" strike="noStrike" kern="0" cap="none" spc="0" normalizeH="0" baseline="0" noProof="0">
              <a:ln>
                <a:noFill/>
              </a:ln>
              <a:solidFill>
                <a:srgbClr val="FF0000"/>
              </a:solidFill>
              <a:effectLst/>
              <a:uLnTx/>
              <a:uFillTx/>
              <a:latin typeface="+mn-lt"/>
              <a:ea typeface="+mn-ea"/>
              <a:cs typeface="+mn-cs"/>
            </a:rPr>
            <a:t>を記入してください。</a:t>
          </a:r>
          <a:endParaRPr kumimoji="0" lang="ja-JP" altLang="ja-JP" sz="800" b="0"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800">
            <a:effectLst/>
          </a:endParaRPr>
        </a:p>
        <a:p>
          <a:pPr algn="l"/>
          <a:r>
            <a:rPr kumimoji="1" lang="en-US" altLang="ja-JP" sz="800">
              <a:solidFill>
                <a:srgbClr val="FF0000"/>
              </a:solidFill>
            </a:rPr>
            <a:t>※</a:t>
          </a:r>
          <a:r>
            <a:rPr kumimoji="1" lang="ja-JP" altLang="en-US" sz="800">
              <a:solidFill>
                <a:srgbClr val="FF0000"/>
              </a:solidFill>
            </a:rPr>
            <a:t>記入していただいた内容については、他の工事への参考として、普及啓発資料等</a:t>
          </a:r>
          <a:endParaRPr kumimoji="1" lang="en-US" altLang="ja-JP" sz="800">
            <a:solidFill>
              <a:srgbClr val="FF0000"/>
            </a:solidFill>
          </a:endParaRPr>
        </a:p>
        <a:p>
          <a:pPr algn="l"/>
          <a:r>
            <a:rPr kumimoji="1" lang="ja-JP" altLang="en-US" sz="800">
              <a:solidFill>
                <a:srgbClr val="FF0000"/>
              </a:solidFill>
            </a:rPr>
            <a:t>　に掲載する可能性があります。その際、詳細等の確認のため、聞き取りをすること</a:t>
          </a:r>
          <a:endParaRPr kumimoji="1" lang="en-US" altLang="ja-JP" sz="800">
            <a:solidFill>
              <a:srgbClr val="FF0000"/>
            </a:solidFill>
          </a:endParaRPr>
        </a:p>
        <a:p>
          <a:pPr algn="l"/>
          <a:r>
            <a:rPr kumimoji="1" lang="ja-JP" altLang="en-US" sz="800">
              <a:solidFill>
                <a:srgbClr val="FF0000"/>
              </a:solidFill>
            </a:rPr>
            <a:t>　がありますので、ご協力をお願いいたします。</a:t>
          </a:r>
          <a:endParaRPr kumimoji="1" lang="en-US" altLang="ja-JP" sz="800">
            <a:solidFill>
              <a:srgbClr val="FF0000"/>
            </a:solidFill>
          </a:endParaRPr>
        </a:p>
      </xdr:txBody>
    </xdr:sp>
    <xdr:clientData/>
  </xdr:twoCellAnchor>
  <xdr:twoCellAnchor editAs="oneCell">
    <xdr:from>
      <xdr:col>0</xdr:col>
      <xdr:colOff>298174</xdr:colOff>
      <xdr:row>201</xdr:row>
      <xdr:rowOff>10476</xdr:rowOff>
    </xdr:from>
    <xdr:to>
      <xdr:col>4</xdr:col>
      <xdr:colOff>960521</xdr:colOff>
      <xdr:row>232</xdr:row>
      <xdr:rowOff>98010</xdr:rowOff>
    </xdr:to>
    <xdr:pic>
      <xdr:nvPicPr>
        <xdr:cNvPr id="2" name="図 1"/>
        <xdr:cNvPicPr>
          <a:picLocks noChangeAspect="1"/>
        </xdr:cNvPicPr>
      </xdr:nvPicPr>
      <xdr:blipFill>
        <a:blip xmlns:r="http://schemas.openxmlformats.org/officeDocument/2006/relationships" r:embed="rId7"/>
        <a:stretch>
          <a:fillRect/>
        </a:stretch>
      </xdr:blipFill>
      <xdr:spPr>
        <a:xfrm>
          <a:off x="298174" y="49954606"/>
          <a:ext cx="5433130" cy="7790361"/>
        </a:xfrm>
        <a:prstGeom prst="rect">
          <a:avLst/>
        </a:prstGeom>
        <a:ln w="12700">
          <a:solidFill>
            <a:schemeClr val="tx1"/>
          </a:solidFill>
        </a:ln>
      </xdr:spPr>
    </xdr:pic>
    <xdr:clientData/>
  </xdr:twoCellAnchor>
  <xdr:twoCellAnchor editAs="oneCell">
    <xdr:from>
      <xdr:col>0</xdr:col>
      <xdr:colOff>289891</xdr:colOff>
      <xdr:row>234</xdr:row>
      <xdr:rowOff>16530</xdr:rowOff>
    </xdr:from>
    <xdr:to>
      <xdr:col>4</xdr:col>
      <xdr:colOff>969064</xdr:colOff>
      <xdr:row>265</xdr:row>
      <xdr:rowOff>133623</xdr:rowOff>
    </xdr:to>
    <xdr:pic>
      <xdr:nvPicPr>
        <xdr:cNvPr id="7" name="図 6"/>
        <xdr:cNvPicPr>
          <a:picLocks noChangeAspect="1"/>
        </xdr:cNvPicPr>
      </xdr:nvPicPr>
      <xdr:blipFill>
        <a:blip xmlns:r="http://schemas.openxmlformats.org/officeDocument/2006/relationships" r:embed="rId8"/>
        <a:stretch>
          <a:fillRect/>
        </a:stretch>
      </xdr:blipFill>
      <xdr:spPr>
        <a:xfrm>
          <a:off x="289891" y="58160443"/>
          <a:ext cx="5449956" cy="7819919"/>
        </a:xfrm>
        <a:prstGeom prst="rect">
          <a:avLst/>
        </a:prstGeom>
        <a:ln w="12700">
          <a:solidFill>
            <a:schemeClr val="tx1"/>
          </a:solidFill>
        </a:ln>
      </xdr:spPr>
    </xdr:pic>
    <xdr:clientData/>
  </xdr:twoCellAnchor>
  <xdr:twoCellAnchor>
    <xdr:from>
      <xdr:col>1</xdr:col>
      <xdr:colOff>662608</xdr:colOff>
      <xdr:row>203</xdr:row>
      <xdr:rowOff>10478</xdr:rowOff>
    </xdr:from>
    <xdr:to>
      <xdr:col>4</xdr:col>
      <xdr:colOff>902803</xdr:colOff>
      <xdr:row>206</xdr:row>
      <xdr:rowOff>16567</xdr:rowOff>
    </xdr:to>
    <xdr:sp macro="" textlink="">
      <xdr:nvSpPr>
        <xdr:cNvPr id="28" name="四角形吹き出し 27"/>
        <xdr:cNvSpPr/>
      </xdr:nvSpPr>
      <xdr:spPr>
        <a:xfrm>
          <a:off x="1855304" y="50451565"/>
          <a:ext cx="3818282" cy="751524"/>
        </a:xfrm>
        <a:prstGeom prst="wedgeRectCallout">
          <a:avLst>
            <a:gd name="adj1" fmla="val -70463"/>
            <a:gd name="adj2" fmla="val -73373"/>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　「エラーチェック」シートを見て、記入内容に誤りが無いか確認してください。</a:t>
          </a:r>
          <a:endParaRPr kumimoji="1" lang="en-US" altLang="ja-JP" sz="900">
            <a:solidFill>
              <a:sysClr val="windowText" lastClr="000000"/>
            </a:solidFill>
          </a:endParaRPr>
        </a:p>
        <a:p>
          <a:pPr algn="l"/>
          <a:r>
            <a:rPr kumimoji="1" lang="ja-JP" altLang="en-US" sz="900">
              <a:solidFill>
                <a:sysClr val="windowText" lastClr="000000"/>
              </a:solidFill>
            </a:rPr>
            <a:t>　</a:t>
          </a:r>
          <a:r>
            <a:rPr kumimoji="1" lang="en-US" altLang="ja-JP" sz="800">
              <a:solidFill>
                <a:srgbClr val="FF0000"/>
              </a:solidFill>
            </a:rPr>
            <a:t>※</a:t>
          </a:r>
          <a:r>
            <a:rPr kumimoji="1" lang="ja-JP" altLang="en-US" sz="800">
              <a:solidFill>
                <a:srgbClr val="FF0000"/>
              </a:solidFill>
            </a:rPr>
            <a:t>台数、日数等が「調査期間</a:t>
          </a:r>
          <a:r>
            <a:rPr kumimoji="1" lang="en-US" altLang="ja-JP" sz="800">
              <a:solidFill>
                <a:srgbClr val="FF0000"/>
              </a:solidFill>
            </a:rPr>
            <a:t>30</a:t>
          </a:r>
          <a:r>
            <a:rPr kumimoji="1" lang="ja-JP" altLang="en-US" sz="800">
              <a:solidFill>
                <a:srgbClr val="FF0000"/>
              </a:solidFill>
            </a:rPr>
            <a:t>日間」における数量なのか「全工事期間」におけ</a:t>
          </a:r>
          <a:endParaRPr kumimoji="1" lang="en-US" altLang="ja-JP" sz="800">
            <a:solidFill>
              <a:srgbClr val="FF0000"/>
            </a:solidFill>
          </a:endParaRPr>
        </a:p>
        <a:p>
          <a:pPr algn="l"/>
          <a:r>
            <a:rPr kumimoji="1" lang="ja-JP" altLang="en-US" sz="800">
              <a:solidFill>
                <a:srgbClr val="FF0000"/>
              </a:solidFill>
            </a:rPr>
            <a:t>　　　る数量なのかについて、注意してください。</a:t>
          </a:r>
          <a:endParaRPr kumimoji="1" lang="en-US" altLang="ja-JP" sz="8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149087</xdr:colOff>
      <xdr:row>187</xdr:row>
      <xdr:rowOff>99392</xdr:rowOff>
    </xdr:from>
    <xdr:to>
      <xdr:col>12</xdr:col>
      <xdr:colOff>455544</xdr:colOff>
      <xdr:row>189</xdr:row>
      <xdr:rowOff>140805</xdr:rowOff>
    </xdr:to>
    <xdr:sp macro="" textlink="">
      <xdr:nvSpPr>
        <xdr:cNvPr id="2" name="正方形/長方形 1"/>
        <xdr:cNvSpPr/>
      </xdr:nvSpPr>
      <xdr:spPr>
        <a:xfrm>
          <a:off x="5292587" y="51782042"/>
          <a:ext cx="2163832" cy="5367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chemeClr val="tx1"/>
              </a:solidFill>
            </a:rPr>
            <a:t>※</a:t>
          </a:r>
          <a:r>
            <a:rPr kumimoji="1" lang="ja-JP" altLang="en-US" sz="800">
              <a:solidFill>
                <a:schemeClr val="tx1"/>
              </a:solidFill>
            </a:rPr>
            <a:t>一部の期間について記載する場合は、</a:t>
          </a:r>
          <a:endParaRPr kumimoji="1" lang="en-US" altLang="ja-JP" sz="800">
            <a:solidFill>
              <a:schemeClr val="tx1"/>
            </a:solidFill>
          </a:endParaRPr>
        </a:p>
        <a:p>
          <a:pPr algn="l"/>
          <a:r>
            <a:rPr kumimoji="1" lang="ja-JP" altLang="en-US" sz="800">
              <a:solidFill>
                <a:schemeClr val="tx1"/>
              </a:solidFill>
            </a:rPr>
            <a:t>　　集計期間の始期・終期を記入してください。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95071</xdr:colOff>
      <xdr:row>0</xdr:row>
      <xdr:rowOff>128380</xdr:rowOff>
    </xdr:from>
    <xdr:ext cx="646331" cy="225703"/>
    <xdr:sp macro="" textlink="">
      <xdr:nvSpPr>
        <xdr:cNvPr id="2" name="テキスト ボックス 1"/>
        <xdr:cNvSpPr txBox="1"/>
      </xdr:nvSpPr>
      <xdr:spPr>
        <a:xfrm>
          <a:off x="5410021" y="128380"/>
          <a:ext cx="646331" cy="22570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ja-JP" altLang="en-US" sz="800"/>
            <a:t>：直接記入</a:t>
          </a:r>
          <a:endParaRPr kumimoji="1" lang="en-US" altLang="ja-JP" sz="800"/>
        </a:p>
      </xdr:txBody>
    </xdr:sp>
    <xdr:clientData/>
  </xdr:oneCellAnchor>
  <xdr:twoCellAnchor>
    <xdr:from>
      <xdr:col>10</xdr:col>
      <xdr:colOff>381000</xdr:colOff>
      <xdr:row>1</xdr:row>
      <xdr:rowOff>38100</xdr:rowOff>
    </xdr:from>
    <xdr:to>
      <xdr:col>11</xdr:col>
      <xdr:colOff>123825</xdr:colOff>
      <xdr:row>1</xdr:row>
      <xdr:rowOff>133350</xdr:rowOff>
    </xdr:to>
    <xdr:sp macro="" textlink="">
      <xdr:nvSpPr>
        <xdr:cNvPr id="3" name="Rectangle 105"/>
        <xdr:cNvSpPr>
          <a:spLocks noChangeArrowheads="1"/>
        </xdr:cNvSpPr>
      </xdr:nvSpPr>
      <xdr:spPr bwMode="auto">
        <a:xfrm>
          <a:off x="5219700" y="190500"/>
          <a:ext cx="219075" cy="95250"/>
        </a:xfrm>
        <a:prstGeom prst="rect">
          <a:avLst/>
        </a:prstGeom>
        <a:solidFill>
          <a:srgbClr val="DCE6F2"/>
        </a:solidFill>
        <a:ln w="19050">
          <a:solidFill>
            <a:srgbClr val="000000"/>
          </a:solidFill>
          <a:miter lim="800000"/>
          <a:headEnd/>
          <a:tailEnd/>
        </a:ln>
      </xdr:spPr>
    </xdr:sp>
    <xdr:clientData/>
  </xdr:twoCellAnchor>
  <xdr:twoCellAnchor>
    <xdr:from>
      <xdr:col>10</xdr:col>
      <xdr:colOff>209550</xdr:colOff>
      <xdr:row>0</xdr:row>
      <xdr:rowOff>104775</xdr:rowOff>
    </xdr:from>
    <xdr:to>
      <xdr:col>12</xdr:col>
      <xdr:colOff>295275</xdr:colOff>
      <xdr:row>2</xdr:row>
      <xdr:rowOff>76200</xdr:rowOff>
    </xdr:to>
    <xdr:sp macro="" textlink="">
      <xdr:nvSpPr>
        <xdr:cNvPr id="4" name="Rectangle 108"/>
        <xdr:cNvSpPr>
          <a:spLocks noChangeArrowheads="1"/>
        </xdr:cNvSpPr>
      </xdr:nvSpPr>
      <xdr:spPr bwMode="auto">
        <a:xfrm>
          <a:off x="5048250" y="104775"/>
          <a:ext cx="1038225" cy="276225"/>
        </a:xfrm>
        <a:prstGeom prst="rect">
          <a:avLst/>
        </a:prstGeom>
        <a:noFill/>
        <a:ln w="38100">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11</xdr:col>
      <xdr:colOff>95071</xdr:colOff>
      <xdr:row>79</xdr:row>
      <xdr:rowOff>128380</xdr:rowOff>
    </xdr:from>
    <xdr:ext cx="646331" cy="225703"/>
    <xdr:sp macro="" textlink="">
      <xdr:nvSpPr>
        <xdr:cNvPr id="5" name="テキスト ボックス 4"/>
        <xdr:cNvSpPr txBox="1"/>
      </xdr:nvSpPr>
      <xdr:spPr>
        <a:xfrm>
          <a:off x="5410021" y="10434430"/>
          <a:ext cx="646331" cy="22570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ja-JP" altLang="en-US" sz="800"/>
            <a:t>：直接記入</a:t>
          </a:r>
          <a:endParaRPr kumimoji="1" lang="en-US" altLang="ja-JP" sz="800"/>
        </a:p>
      </xdr:txBody>
    </xdr:sp>
    <xdr:clientData/>
  </xdr:oneCellAnchor>
  <xdr:twoCellAnchor>
    <xdr:from>
      <xdr:col>10</xdr:col>
      <xdr:colOff>381000</xdr:colOff>
      <xdr:row>80</xdr:row>
      <xdr:rowOff>38100</xdr:rowOff>
    </xdr:from>
    <xdr:to>
      <xdr:col>11</xdr:col>
      <xdr:colOff>123825</xdr:colOff>
      <xdr:row>80</xdr:row>
      <xdr:rowOff>133350</xdr:rowOff>
    </xdr:to>
    <xdr:sp macro="" textlink="">
      <xdr:nvSpPr>
        <xdr:cNvPr id="6" name="Rectangle 105"/>
        <xdr:cNvSpPr>
          <a:spLocks noChangeArrowheads="1"/>
        </xdr:cNvSpPr>
      </xdr:nvSpPr>
      <xdr:spPr bwMode="auto">
        <a:xfrm>
          <a:off x="5219700" y="10496550"/>
          <a:ext cx="219075" cy="95250"/>
        </a:xfrm>
        <a:prstGeom prst="rect">
          <a:avLst/>
        </a:prstGeom>
        <a:solidFill>
          <a:srgbClr val="DCE6F2"/>
        </a:solidFill>
        <a:ln w="19050">
          <a:solidFill>
            <a:srgbClr val="000000"/>
          </a:solidFill>
          <a:miter lim="800000"/>
          <a:headEnd/>
          <a:tailEnd/>
        </a:ln>
      </xdr:spPr>
    </xdr:sp>
    <xdr:clientData/>
  </xdr:twoCellAnchor>
  <xdr:twoCellAnchor>
    <xdr:from>
      <xdr:col>10</xdr:col>
      <xdr:colOff>209550</xdr:colOff>
      <xdr:row>79</xdr:row>
      <xdr:rowOff>104775</xdr:rowOff>
    </xdr:from>
    <xdr:to>
      <xdr:col>12</xdr:col>
      <xdr:colOff>295275</xdr:colOff>
      <xdr:row>81</xdr:row>
      <xdr:rowOff>76200</xdr:rowOff>
    </xdr:to>
    <xdr:sp macro="" textlink="">
      <xdr:nvSpPr>
        <xdr:cNvPr id="7" name="Rectangle 108"/>
        <xdr:cNvSpPr>
          <a:spLocks noChangeArrowheads="1"/>
        </xdr:cNvSpPr>
      </xdr:nvSpPr>
      <xdr:spPr bwMode="auto">
        <a:xfrm>
          <a:off x="5048250" y="10410825"/>
          <a:ext cx="1038225" cy="276225"/>
        </a:xfrm>
        <a:prstGeom prst="rect">
          <a:avLst/>
        </a:prstGeom>
        <a:noFill/>
        <a:ln w="38100">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11</xdr:col>
      <xdr:colOff>95071</xdr:colOff>
      <xdr:row>158</xdr:row>
      <xdr:rowOff>128380</xdr:rowOff>
    </xdr:from>
    <xdr:ext cx="646331" cy="225703"/>
    <xdr:sp macro="" textlink="">
      <xdr:nvSpPr>
        <xdr:cNvPr id="8" name="テキスト ボックス 7"/>
        <xdr:cNvSpPr txBox="1"/>
      </xdr:nvSpPr>
      <xdr:spPr>
        <a:xfrm>
          <a:off x="5410021" y="20626180"/>
          <a:ext cx="646331" cy="22570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ja-JP" altLang="en-US" sz="800"/>
            <a:t>：直接記入</a:t>
          </a:r>
          <a:endParaRPr kumimoji="1" lang="en-US" altLang="ja-JP" sz="800"/>
        </a:p>
      </xdr:txBody>
    </xdr:sp>
    <xdr:clientData/>
  </xdr:oneCellAnchor>
  <xdr:twoCellAnchor>
    <xdr:from>
      <xdr:col>10</xdr:col>
      <xdr:colOff>381000</xdr:colOff>
      <xdr:row>159</xdr:row>
      <xdr:rowOff>38100</xdr:rowOff>
    </xdr:from>
    <xdr:to>
      <xdr:col>11</xdr:col>
      <xdr:colOff>123825</xdr:colOff>
      <xdr:row>159</xdr:row>
      <xdr:rowOff>133350</xdr:rowOff>
    </xdr:to>
    <xdr:sp macro="" textlink="">
      <xdr:nvSpPr>
        <xdr:cNvPr id="9" name="Rectangle 105"/>
        <xdr:cNvSpPr>
          <a:spLocks noChangeArrowheads="1"/>
        </xdr:cNvSpPr>
      </xdr:nvSpPr>
      <xdr:spPr bwMode="auto">
        <a:xfrm>
          <a:off x="5219700" y="20688300"/>
          <a:ext cx="219075" cy="95250"/>
        </a:xfrm>
        <a:prstGeom prst="rect">
          <a:avLst/>
        </a:prstGeom>
        <a:solidFill>
          <a:srgbClr val="DCE6F2"/>
        </a:solidFill>
        <a:ln w="19050">
          <a:solidFill>
            <a:srgbClr val="000000"/>
          </a:solidFill>
          <a:miter lim="800000"/>
          <a:headEnd/>
          <a:tailEnd/>
        </a:ln>
      </xdr:spPr>
    </xdr:sp>
    <xdr:clientData/>
  </xdr:twoCellAnchor>
  <xdr:twoCellAnchor>
    <xdr:from>
      <xdr:col>10</xdr:col>
      <xdr:colOff>209550</xdr:colOff>
      <xdr:row>158</xdr:row>
      <xdr:rowOff>104775</xdr:rowOff>
    </xdr:from>
    <xdr:to>
      <xdr:col>12</xdr:col>
      <xdr:colOff>295275</xdr:colOff>
      <xdr:row>160</xdr:row>
      <xdr:rowOff>76200</xdr:rowOff>
    </xdr:to>
    <xdr:sp macro="" textlink="">
      <xdr:nvSpPr>
        <xdr:cNvPr id="10" name="Rectangle 108"/>
        <xdr:cNvSpPr>
          <a:spLocks noChangeArrowheads="1"/>
        </xdr:cNvSpPr>
      </xdr:nvSpPr>
      <xdr:spPr bwMode="auto">
        <a:xfrm>
          <a:off x="5048250" y="20602575"/>
          <a:ext cx="1038225" cy="276225"/>
        </a:xfrm>
        <a:prstGeom prst="rect">
          <a:avLst/>
        </a:prstGeom>
        <a:noFill/>
        <a:ln w="38100">
          <a:solidFill>
            <a:schemeClr val="tx1"/>
          </a:solidFill>
          <a:prstDash val="sysDot"/>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248478</xdr:colOff>
      <xdr:row>70</xdr:row>
      <xdr:rowOff>91108</xdr:rowOff>
    </xdr:from>
    <xdr:to>
      <xdr:col>11</xdr:col>
      <xdr:colOff>0</xdr:colOff>
      <xdr:row>77</xdr:row>
      <xdr:rowOff>8283</xdr:rowOff>
    </xdr:to>
    <xdr:sp macro="" textlink="">
      <xdr:nvSpPr>
        <xdr:cNvPr id="11" name="正方形/長方形 10"/>
        <xdr:cNvSpPr/>
      </xdr:nvSpPr>
      <xdr:spPr>
        <a:xfrm>
          <a:off x="1027043" y="9028043"/>
          <a:ext cx="4331805" cy="960783"/>
        </a:xfrm>
        <a:prstGeom prst="rect">
          <a:avLst/>
        </a:prstGeom>
        <a:solidFill>
          <a:sysClr val="window" lastClr="FFFFFF"/>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i="1">
              <a:solidFill>
                <a:srgbClr val="0070C0"/>
              </a:solidFill>
              <a:latin typeface="AR P丸ゴシック体E" panose="020F0900000000000000" pitchFamily="50" charset="-128"/>
              <a:ea typeface="AR P丸ゴシック体E" panose="020F0900000000000000" pitchFamily="50" charset="-128"/>
            </a:rPr>
            <a:t>写真・カタログ等を添付</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149087</xdr:colOff>
      <xdr:row>186</xdr:row>
      <xdr:rowOff>99392</xdr:rowOff>
    </xdr:from>
    <xdr:to>
      <xdr:col>12</xdr:col>
      <xdr:colOff>455544</xdr:colOff>
      <xdr:row>188</xdr:row>
      <xdr:rowOff>140805</xdr:rowOff>
    </xdr:to>
    <xdr:sp macro="" textlink="">
      <xdr:nvSpPr>
        <xdr:cNvPr id="2" name="正方形/長方形 1"/>
        <xdr:cNvSpPr/>
      </xdr:nvSpPr>
      <xdr:spPr>
        <a:xfrm>
          <a:off x="5309152" y="52751935"/>
          <a:ext cx="2170044" cy="5383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rgbClr val="FF0000"/>
              </a:solidFill>
            </a:rPr>
            <a:t>※</a:t>
          </a:r>
          <a:r>
            <a:rPr kumimoji="1" lang="ja-JP" altLang="en-US" sz="800">
              <a:solidFill>
                <a:srgbClr val="FF0000"/>
              </a:solidFill>
            </a:rPr>
            <a:t>一部の期間について記載する場合は、</a:t>
          </a:r>
          <a:endParaRPr kumimoji="1" lang="en-US" altLang="ja-JP" sz="800">
            <a:solidFill>
              <a:srgbClr val="FF0000"/>
            </a:solidFill>
          </a:endParaRPr>
        </a:p>
        <a:p>
          <a:pPr algn="l"/>
          <a:r>
            <a:rPr kumimoji="1" lang="ja-JP" altLang="en-US" sz="800">
              <a:solidFill>
                <a:srgbClr val="FF0000"/>
              </a:solidFill>
            </a:rPr>
            <a:t>　　集計期間の始期・終期を記入してください。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95071</xdr:colOff>
      <xdr:row>0</xdr:row>
      <xdr:rowOff>128380</xdr:rowOff>
    </xdr:from>
    <xdr:ext cx="646331" cy="225703"/>
    <xdr:sp macro="" textlink="">
      <xdr:nvSpPr>
        <xdr:cNvPr id="2" name="テキスト ボックス 1"/>
        <xdr:cNvSpPr txBox="1"/>
      </xdr:nvSpPr>
      <xdr:spPr>
        <a:xfrm>
          <a:off x="5410021" y="128380"/>
          <a:ext cx="646331" cy="22570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ja-JP" altLang="en-US" sz="800"/>
            <a:t>：直接記入</a:t>
          </a:r>
          <a:endParaRPr kumimoji="1" lang="en-US" altLang="ja-JP" sz="800"/>
        </a:p>
      </xdr:txBody>
    </xdr:sp>
    <xdr:clientData/>
  </xdr:oneCellAnchor>
  <xdr:twoCellAnchor>
    <xdr:from>
      <xdr:col>10</xdr:col>
      <xdr:colOff>381000</xdr:colOff>
      <xdr:row>1</xdr:row>
      <xdr:rowOff>38100</xdr:rowOff>
    </xdr:from>
    <xdr:to>
      <xdr:col>11</xdr:col>
      <xdr:colOff>123825</xdr:colOff>
      <xdr:row>1</xdr:row>
      <xdr:rowOff>133350</xdr:rowOff>
    </xdr:to>
    <xdr:sp macro="" textlink="">
      <xdr:nvSpPr>
        <xdr:cNvPr id="624090" name="Rectangle 105"/>
        <xdr:cNvSpPr>
          <a:spLocks noChangeArrowheads="1"/>
        </xdr:cNvSpPr>
      </xdr:nvSpPr>
      <xdr:spPr bwMode="auto">
        <a:xfrm>
          <a:off x="5219700" y="190500"/>
          <a:ext cx="219075" cy="95250"/>
        </a:xfrm>
        <a:prstGeom prst="rect">
          <a:avLst/>
        </a:prstGeom>
        <a:solidFill>
          <a:srgbClr val="DCE6F2"/>
        </a:solidFill>
        <a:ln w="19050">
          <a:solidFill>
            <a:srgbClr val="000000"/>
          </a:solidFill>
          <a:miter lim="800000"/>
          <a:headEnd/>
          <a:tailEnd/>
        </a:ln>
      </xdr:spPr>
    </xdr:sp>
    <xdr:clientData/>
  </xdr:twoCellAnchor>
  <xdr:twoCellAnchor>
    <xdr:from>
      <xdr:col>10</xdr:col>
      <xdr:colOff>209550</xdr:colOff>
      <xdr:row>0</xdr:row>
      <xdr:rowOff>104775</xdr:rowOff>
    </xdr:from>
    <xdr:to>
      <xdr:col>12</xdr:col>
      <xdr:colOff>295275</xdr:colOff>
      <xdr:row>2</xdr:row>
      <xdr:rowOff>76200</xdr:rowOff>
    </xdr:to>
    <xdr:sp macro="" textlink="">
      <xdr:nvSpPr>
        <xdr:cNvPr id="624091" name="Rectangle 108"/>
        <xdr:cNvSpPr>
          <a:spLocks noChangeArrowheads="1"/>
        </xdr:cNvSpPr>
      </xdr:nvSpPr>
      <xdr:spPr bwMode="auto">
        <a:xfrm>
          <a:off x="5048250" y="104775"/>
          <a:ext cx="1038225" cy="276225"/>
        </a:xfrm>
        <a:prstGeom prst="rect">
          <a:avLst/>
        </a:prstGeom>
        <a:noFill/>
        <a:ln w="38100">
          <a:solidFill>
            <a:srgbClr val="FF0000"/>
          </a:solidFill>
          <a:prstDash val="sysDot"/>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11</xdr:col>
      <xdr:colOff>95071</xdr:colOff>
      <xdr:row>79</xdr:row>
      <xdr:rowOff>128380</xdr:rowOff>
    </xdr:from>
    <xdr:ext cx="646331" cy="225703"/>
    <xdr:sp macro="" textlink="">
      <xdr:nvSpPr>
        <xdr:cNvPr id="5" name="テキスト ボックス 4"/>
        <xdr:cNvSpPr txBox="1"/>
      </xdr:nvSpPr>
      <xdr:spPr>
        <a:xfrm>
          <a:off x="5410021" y="10320130"/>
          <a:ext cx="646331" cy="22570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ja-JP" altLang="en-US" sz="800"/>
            <a:t>：直接記入</a:t>
          </a:r>
          <a:endParaRPr kumimoji="1" lang="en-US" altLang="ja-JP" sz="800"/>
        </a:p>
      </xdr:txBody>
    </xdr:sp>
    <xdr:clientData/>
  </xdr:oneCellAnchor>
  <xdr:twoCellAnchor>
    <xdr:from>
      <xdr:col>10</xdr:col>
      <xdr:colOff>381000</xdr:colOff>
      <xdr:row>80</xdr:row>
      <xdr:rowOff>38100</xdr:rowOff>
    </xdr:from>
    <xdr:to>
      <xdr:col>11</xdr:col>
      <xdr:colOff>123825</xdr:colOff>
      <xdr:row>80</xdr:row>
      <xdr:rowOff>133350</xdr:rowOff>
    </xdr:to>
    <xdr:sp macro="" textlink="">
      <xdr:nvSpPr>
        <xdr:cNvPr id="624093" name="Rectangle 105"/>
        <xdr:cNvSpPr>
          <a:spLocks noChangeArrowheads="1"/>
        </xdr:cNvSpPr>
      </xdr:nvSpPr>
      <xdr:spPr bwMode="auto">
        <a:xfrm>
          <a:off x="5219700" y="10382250"/>
          <a:ext cx="219075" cy="95250"/>
        </a:xfrm>
        <a:prstGeom prst="rect">
          <a:avLst/>
        </a:prstGeom>
        <a:solidFill>
          <a:srgbClr val="DCE6F2"/>
        </a:solidFill>
        <a:ln w="19050">
          <a:solidFill>
            <a:srgbClr val="000000"/>
          </a:solidFill>
          <a:miter lim="800000"/>
          <a:headEnd/>
          <a:tailEnd/>
        </a:ln>
      </xdr:spPr>
    </xdr:sp>
    <xdr:clientData/>
  </xdr:twoCellAnchor>
  <xdr:twoCellAnchor>
    <xdr:from>
      <xdr:col>10</xdr:col>
      <xdr:colOff>209550</xdr:colOff>
      <xdr:row>79</xdr:row>
      <xdr:rowOff>104775</xdr:rowOff>
    </xdr:from>
    <xdr:to>
      <xdr:col>12</xdr:col>
      <xdr:colOff>295275</xdr:colOff>
      <xdr:row>81</xdr:row>
      <xdr:rowOff>76200</xdr:rowOff>
    </xdr:to>
    <xdr:sp macro="" textlink="">
      <xdr:nvSpPr>
        <xdr:cNvPr id="624094" name="Rectangle 108"/>
        <xdr:cNvSpPr>
          <a:spLocks noChangeArrowheads="1"/>
        </xdr:cNvSpPr>
      </xdr:nvSpPr>
      <xdr:spPr bwMode="auto">
        <a:xfrm>
          <a:off x="5048250" y="10296525"/>
          <a:ext cx="1038225" cy="276225"/>
        </a:xfrm>
        <a:prstGeom prst="rect">
          <a:avLst/>
        </a:prstGeom>
        <a:noFill/>
        <a:ln w="38100">
          <a:solidFill>
            <a:srgbClr val="FF0000"/>
          </a:solidFill>
          <a:prstDash val="sysDot"/>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11</xdr:col>
      <xdr:colOff>95071</xdr:colOff>
      <xdr:row>158</xdr:row>
      <xdr:rowOff>128380</xdr:rowOff>
    </xdr:from>
    <xdr:ext cx="646331" cy="225703"/>
    <xdr:sp macro="" textlink="">
      <xdr:nvSpPr>
        <xdr:cNvPr id="8" name="テキスト ボックス 7"/>
        <xdr:cNvSpPr txBox="1"/>
      </xdr:nvSpPr>
      <xdr:spPr>
        <a:xfrm>
          <a:off x="5410021" y="20511880"/>
          <a:ext cx="646331" cy="22570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ja-JP" altLang="en-US" sz="800"/>
            <a:t>：直接記入</a:t>
          </a:r>
          <a:endParaRPr kumimoji="1" lang="en-US" altLang="ja-JP" sz="800"/>
        </a:p>
      </xdr:txBody>
    </xdr:sp>
    <xdr:clientData/>
  </xdr:oneCellAnchor>
  <xdr:twoCellAnchor>
    <xdr:from>
      <xdr:col>10</xdr:col>
      <xdr:colOff>381000</xdr:colOff>
      <xdr:row>159</xdr:row>
      <xdr:rowOff>38100</xdr:rowOff>
    </xdr:from>
    <xdr:to>
      <xdr:col>11</xdr:col>
      <xdr:colOff>123825</xdr:colOff>
      <xdr:row>159</xdr:row>
      <xdr:rowOff>133350</xdr:rowOff>
    </xdr:to>
    <xdr:sp macro="" textlink="">
      <xdr:nvSpPr>
        <xdr:cNvPr id="624096" name="Rectangle 105"/>
        <xdr:cNvSpPr>
          <a:spLocks noChangeArrowheads="1"/>
        </xdr:cNvSpPr>
      </xdr:nvSpPr>
      <xdr:spPr bwMode="auto">
        <a:xfrm>
          <a:off x="5219700" y="20574000"/>
          <a:ext cx="219075" cy="95250"/>
        </a:xfrm>
        <a:prstGeom prst="rect">
          <a:avLst/>
        </a:prstGeom>
        <a:solidFill>
          <a:srgbClr val="DCE6F2"/>
        </a:solidFill>
        <a:ln w="19050">
          <a:solidFill>
            <a:srgbClr val="000000"/>
          </a:solidFill>
          <a:miter lim="800000"/>
          <a:headEnd/>
          <a:tailEnd/>
        </a:ln>
      </xdr:spPr>
    </xdr:sp>
    <xdr:clientData/>
  </xdr:twoCellAnchor>
  <xdr:twoCellAnchor>
    <xdr:from>
      <xdr:col>10</xdr:col>
      <xdr:colOff>209550</xdr:colOff>
      <xdr:row>158</xdr:row>
      <xdr:rowOff>104775</xdr:rowOff>
    </xdr:from>
    <xdr:to>
      <xdr:col>12</xdr:col>
      <xdr:colOff>295275</xdr:colOff>
      <xdr:row>160</xdr:row>
      <xdr:rowOff>76200</xdr:rowOff>
    </xdr:to>
    <xdr:sp macro="" textlink="">
      <xdr:nvSpPr>
        <xdr:cNvPr id="624097" name="Rectangle 108"/>
        <xdr:cNvSpPr>
          <a:spLocks noChangeArrowheads="1"/>
        </xdr:cNvSpPr>
      </xdr:nvSpPr>
      <xdr:spPr bwMode="auto">
        <a:xfrm>
          <a:off x="5048250" y="20488275"/>
          <a:ext cx="1038225" cy="276225"/>
        </a:xfrm>
        <a:prstGeom prst="rect">
          <a:avLst/>
        </a:prstGeom>
        <a:noFill/>
        <a:ln w="38100">
          <a:solidFill>
            <a:srgbClr val="FF0000"/>
          </a:solidFill>
          <a:prstDash val="sysDot"/>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80596</xdr:colOff>
      <xdr:row>0</xdr:row>
      <xdr:rowOff>95250</xdr:rowOff>
    </xdr:from>
    <xdr:to>
      <xdr:col>4</xdr:col>
      <xdr:colOff>2828192</xdr:colOff>
      <xdr:row>3</xdr:row>
      <xdr:rowOff>175846</xdr:rowOff>
    </xdr:to>
    <xdr:sp macro="" textlink="">
      <xdr:nvSpPr>
        <xdr:cNvPr id="2" name="正方形/長方形 1"/>
        <xdr:cNvSpPr/>
      </xdr:nvSpPr>
      <xdr:spPr>
        <a:xfrm>
          <a:off x="4198327" y="95250"/>
          <a:ext cx="2747596" cy="80596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　判定欄に</a:t>
          </a:r>
          <a:r>
            <a:rPr kumimoji="1" lang="en-US" altLang="ja-JP" sz="1100">
              <a:solidFill>
                <a:srgbClr val="FF0000"/>
              </a:solidFill>
            </a:rPr>
            <a:t>『×』</a:t>
          </a:r>
          <a:r>
            <a:rPr kumimoji="1" lang="ja-JP" altLang="en-US" sz="1100">
              <a:solidFill>
                <a:srgbClr val="FF0000"/>
              </a:solidFill>
            </a:rPr>
            <a:t>が表示されている場合は、記入漏れがあります。「調査票」シート</a:t>
          </a:r>
          <a:endParaRPr kumimoji="1" lang="en-US" altLang="ja-JP" sz="1100">
            <a:solidFill>
              <a:srgbClr val="FF0000"/>
            </a:solidFill>
          </a:endParaRPr>
        </a:p>
        <a:p>
          <a:pPr algn="l"/>
          <a:r>
            <a:rPr kumimoji="1" lang="ja-JP" altLang="en-US" sz="1100">
              <a:solidFill>
                <a:srgbClr val="FF0000"/>
              </a:solidFill>
            </a:rPr>
            <a:t>の所定の欄に記入をお願いします。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24848</xdr:colOff>
      <xdr:row>31</xdr:row>
      <xdr:rowOff>33130</xdr:rowOff>
    </xdr:from>
    <xdr:to>
      <xdr:col>8</xdr:col>
      <xdr:colOff>8283</xdr:colOff>
      <xdr:row>36</xdr:row>
      <xdr:rowOff>0</xdr:rowOff>
    </xdr:to>
    <xdr:cxnSp macro="">
      <xdr:nvCxnSpPr>
        <xdr:cNvPr id="3" name="直線コネクタ 2"/>
        <xdr:cNvCxnSpPr/>
      </xdr:nvCxnSpPr>
      <xdr:spPr>
        <a:xfrm flipV="1">
          <a:off x="24848" y="5623891"/>
          <a:ext cx="7702826" cy="103532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view="pageBreakPreview" zoomScale="85" zoomScaleNormal="100" zoomScaleSheetLayoutView="85" workbookViewId="0"/>
  </sheetViews>
  <sheetFormatPr defaultColWidth="20.83203125" defaultRowHeight="20.100000000000001" customHeight="1"/>
  <cols>
    <col min="1" max="1" width="21.83203125" style="263" customWidth="1"/>
    <col min="2" max="2" width="3.83203125" style="263" customWidth="1"/>
    <col min="3" max="5" width="23.83203125" style="263" customWidth="1"/>
    <col min="6" max="6" width="21.83203125" style="263" customWidth="1"/>
    <col min="7" max="16384" width="20.83203125" style="263"/>
  </cols>
  <sheetData>
    <row r="1" spans="1:6" ht="20.100000000000001" customHeight="1">
      <c r="A1" s="261"/>
      <c r="B1" s="261"/>
      <c r="C1" s="261"/>
      <c r="D1" s="261"/>
      <c r="E1" s="262"/>
      <c r="F1" s="329" t="s">
        <v>895</v>
      </c>
    </row>
    <row r="2" spans="1:6" ht="20.100000000000001" customHeight="1">
      <c r="A2" s="261"/>
      <c r="B2" s="261"/>
      <c r="C2" s="261"/>
      <c r="D2" s="261"/>
      <c r="E2" s="262"/>
      <c r="F2" s="329"/>
    </row>
    <row r="3" spans="1:6" ht="20.100000000000001" customHeight="1">
      <c r="A3" s="261"/>
      <c r="B3" s="261"/>
      <c r="C3" s="261"/>
      <c r="D3" s="261"/>
      <c r="E3" s="261"/>
      <c r="F3" s="261"/>
    </row>
    <row r="4" spans="1:6" ht="20.100000000000001" customHeight="1">
      <c r="A4" s="261"/>
      <c r="B4" s="261"/>
      <c r="C4" s="261"/>
      <c r="D4" s="261"/>
      <c r="E4" s="261"/>
      <c r="F4" s="261"/>
    </row>
    <row r="5" spans="1:6" ht="20.100000000000001" customHeight="1">
      <c r="A5" s="261"/>
      <c r="B5" s="261"/>
      <c r="C5" s="261"/>
      <c r="D5" s="261"/>
      <c r="E5" s="261"/>
      <c r="F5" s="261"/>
    </row>
    <row r="6" spans="1:6" ht="20.100000000000001" customHeight="1">
      <c r="A6" s="261"/>
      <c r="B6" s="261"/>
      <c r="C6" s="261"/>
      <c r="D6" s="261"/>
      <c r="E6" s="261"/>
      <c r="F6" s="261"/>
    </row>
    <row r="7" spans="1:6" ht="20.100000000000001" customHeight="1">
      <c r="A7" s="261"/>
      <c r="B7" s="261"/>
      <c r="C7" s="261"/>
      <c r="D7" s="261"/>
      <c r="E7" s="261"/>
      <c r="F7" s="261"/>
    </row>
    <row r="8" spans="1:6" ht="20.100000000000001" customHeight="1">
      <c r="A8" s="261"/>
      <c r="B8" s="261"/>
      <c r="C8" s="261"/>
      <c r="D8" s="261"/>
      <c r="E8" s="261"/>
      <c r="F8" s="261"/>
    </row>
    <row r="9" spans="1:6" ht="20.100000000000001" customHeight="1">
      <c r="A9" s="261"/>
      <c r="B9" s="261"/>
      <c r="C9" s="261"/>
      <c r="D9" s="261"/>
      <c r="E9" s="261"/>
      <c r="F9" s="261"/>
    </row>
    <row r="10" spans="1:6" ht="20.100000000000001" customHeight="1">
      <c r="A10" s="261"/>
      <c r="B10" s="261"/>
      <c r="C10" s="329" t="s">
        <v>889</v>
      </c>
      <c r="D10" s="329"/>
      <c r="E10" s="329"/>
      <c r="F10" s="261"/>
    </row>
    <row r="11" spans="1:6" ht="20.100000000000001" customHeight="1">
      <c r="A11" s="261"/>
      <c r="B11" s="261"/>
      <c r="C11" s="329"/>
      <c r="D11" s="329"/>
      <c r="E11" s="329"/>
      <c r="F11" s="261"/>
    </row>
    <row r="12" spans="1:6" ht="20.100000000000001" customHeight="1">
      <c r="A12" s="261"/>
      <c r="B12" s="261"/>
      <c r="C12" s="261"/>
      <c r="D12" s="261"/>
      <c r="E12" s="261"/>
      <c r="F12" s="261"/>
    </row>
    <row r="13" spans="1:6" ht="20.100000000000001" customHeight="1">
      <c r="A13" s="328" t="s">
        <v>888</v>
      </c>
      <c r="B13" s="328"/>
      <c r="C13" s="328"/>
      <c r="D13" s="328"/>
      <c r="E13" s="328"/>
      <c r="F13" s="328"/>
    </row>
    <row r="14" spans="1:6" ht="20.100000000000001" customHeight="1">
      <c r="A14" s="328"/>
      <c r="B14" s="328"/>
      <c r="C14" s="328"/>
      <c r="D14" s="328"/>
      <c r="E14" s="328"/>
      <c r="F14" s="328"/>
    </row>
    <row r="15" spans="1:6" ht="20.100000000000001" customHeight="1">
      <c r="A15" s="328"/>
      <c r="B15" s="328"/>
      <c r="C15" s="328"/>
      <c r="D15" s="328"/>
      <c r="E15" s="328"/>
      <c r="F15" s="328"/>
    </row>
    <row r="16" spans="1:6" ht="20.100000000000001" customHeight="1">
      <c r="A16" s="328"/>
      <c r="B16" s="328"/>
      <c r="C16" s="328"/>
      <c r="D16" s="328"/>
      <c r="E16" s="328"/>
      <c r="F16" s="328"/>
    </row>
    <row r="17" spans="1:6" ht="20.100000000000001" customHeight="1">
      <c r="A17" s="264"/>
      <c r="B17" s="264"/>
      <c r="C17" s="264"/>
      <c r="D17" s="264"/>
      <c r="E17" s="264"/>
      <c r="F17" s="264"/>
    </row>
    <row r="18" spans="1:6" ht="20.100000000000001" customHeight="1">
      <c r="A18" s="264"/>
      <c r="B18" s="264"/>
      <c r="C18" s="330"/>
      <c r="D18" s="330"/>
      <c r="E18" s="330"/>
      <c r="F18" s="264"/>
    </row>
    <row r="19" spans="1:6" ht="20.100000000000001" customHeight="1">
      <c r="A19" s="264"/>
      <c r="B19" s="264"/>
      <c r="C19" s="330"/>
      <c r="D19" s="330"/>
      <c r="E19" s="330"/>
      <c r="F19" s="264"/>
    </row>
    <row r="20" spans="1:6" ht="20.100000000000001" customHeight="1">
      <c r="A20" s="264"/>
      <c r="B20" s="264"/>
      <c r="C20" s="264"/>
      <c r="D20" s="264"/>
      <c r="E20" s="264"/>
      <c r="F20" s="264"/>
    </row>
    <row r="21" spans="1:6" ht="20.100000000000001" customHeight="1">
      <c r="A21" s="264"/>
      <c r="B21" s="264"/>
      <c r="C21" s="264"/>
      <c r="D21" s="264"/>
      <c r="E21" s="264"/>
      <c r="F21" s="264"/>
    </row>
    <row r="22" spans="1:6" ht="20.100000000000001" customHeight="1">
      <c r="A22" s="264"/>
      <c r="B22" s="264"/>
      <c r="C22" s="264"/>
      <c r="D22" s="264"/>
      <c r="E22" s="264"/>
      <c r="F22" s="264"/>
    </row>
    <row r="23" spans="1:6" ht="20.100000000000001" customHeight="1">
      <c r="A23" s="264"/>
      <c r="B23" s="264"/>
      <c r="C23" s="264"/>
      <c r="D23" s="264"/>
      <c r="E23" s="264"/>
      <c r="F23" s="264"/>
    </row>
    <row r="24" spans="1:6" ht="20.100000000000001" customHeight="1">
      <c r="A24" s="264"/>
      <c r="B24" s="264"/>
      <c r="C24" s="264"/>
      <c r="D24" s="264"/>
      <c r="E24" s="264"/>
      <c r="F24" s="264"/>
    </row>
    <row r="25" spans="1:6" ht="20.100000000000001" customHeight="1">
      <c r="A25" s="264"/>
      <c r="B25" s="264"/>
      <c r="C25" s="264"/>
      <c r="D25" s="264"/>
      <c r="E25" s="264"/>
      <c r="F25" s="264"/>
    </row>
    <row r="26" spans="1:6" ht="20.100000000000001" customHeight="1">
      <c r="A26" s="264"/>
      <c r="B26" s="264"/>
      <c r="C26" s="264"/>
      <c r="D26" s="264"/>
      <c r="E26" s="264"/>
      <c r="F26" s="264"/>
    </row>
    <row r="27" spans="1:6" ht="20.100000000000001" customHeight="1">
      <c r="A27" s="264"/>
      <c r="B27" s="264"/>
      <c r="C27" s="264"/>
      <c r="D27" s="264"/>
      <c r="E27" s="264"/>
      <c r="F27" s="264"/>
    </row>
    <row r="28" spans="1:6" ht="20.100000000000001" customHeight="1">
      <c r="A28" s="264"/>
      <c r="B28" s="264"/>
      <c r="C28" s="264"/>
      <c r="D28" s="264"/>
      <c r="E28" s="264"/>
      <c r="F28" s="264"/>
    </row>
    <row r="29" spans="1:6" ht="20.100000000000001" customHeight="1">
      <c r="A29" s="264"/>
      <c r="B29" s="264"/>
      <c r="C29" s="264"/>
      <c r="D29" s="264"/>
      <c r="E29" s="264"/>
      <c r="F29" s="264"/>
    </row>
    <row r="30" spans="1:6" ht="20.100000000000001" customHeight="1">
      <c r="A30" s="264"/>
      <c r="B30" s="264"/>
      <c r="C30" s="264"/>
      <c r="D30" s="264"/>
      <c r="E30" s="264"/>
      <c r="F30" s="264"/>
    </row>
    <row r="31" spans="1:6" ht="20.100000000000001" customHeight="1">
      <c r="A31" s="264"/>
      <c r="B31" s="264"/>
      <c r="C31" s="264"/>
      <c r="D31" s="264"/>
      <c r="E31" s="264"/>
      <c r="F31" s="264"/>
    </row>
    <row r="32" spans="1:6" ht="20.100000000000001" customHeight="1">
      <c r="A32" s="264"/>
      <c r="B32" s="264"/>
      <c r="C32" s="264"/>
      <c r="D32" s="264"/>
      <c r="E32" s="264"/>
      <c r="F32" s="264"/>
    </row>
    <row r="33" spans="1:6" ht="20.100000000000001" customHeight="1">
      <c r="A33" s="265" t="s">
        <v>890</v>
      </c>
      <c r="B33" s="265"/>
      <c r="C33" s="327" t="str">
        <f>IF(ISBLANK(調査票!D7)," ",調査票!D7)</f>
        <v xml:space="preserve"> </v>
      </c>
      <c r="D33" s="327"/>
      <c r="E33" s="327"/>
      <c r="F33" s="264"/>
    </row>
    <row r="34" spans="1:6" ht="20.100000000000001" customHeight="1">
      <c r="A34" s="264"/>
      <c r="B34" s="264"/>
      <c r="C34" s="264"/>
      <c r="D34" s="264"/>
      <c r="E34" s="264"/>
      <c r="F34" s="264"/>
    </row>
    <row r="35" spans="1:6" ht="20.100000000000001" customHeight="1">
      <c r="A35" s="264"/>
      <c r="B35" s="264"/>
      <c r="C35" s="264"/>
      <c r="D35" s="264"/>
      <c r="E35" s="264"/>
      <c r="F35" s="264"/>
    </row>
    <row r="36" spans="1:6" ht="20.100000000000001" customHeight="1">
      <c r="A36" s="264"/>
      <c r="B36" s="264"/>
      <c r="C36" s="264"/>
      <c r="D36" s="264"/>
      <c r="E36" s="264"/>
      <c r="F36" s="264"/>
    </row>
    <row r="37" spans="1:6" ht="20.100000000000001" customHeight="1">
      <c r="A37" s="264"/>
      <c r="B37" s="264"/>
      <c r="C37" s="264"/>
      <c r="D37" s="264"/>
      <c r="E37" s="264"/>
      <c r="F37" s="264"/>
    </row>
    <row r="38" spans="1:6" ht="20.100000000000001" customHeight="1">
      <c r="A38" s="264"/>
      <c r="B38" s="264"/>
      <c r="C38" s="264"/>
      <c r="D38" s="264"/>
      <c r="E38" s="264"/>
      <c r="F38" s="264"/>
    </row>
    <row r="39" spans="1:6" ht="20.100000000000001" customHeight="1">
      <c r="A39" s="264"/>
      <c r="B39" s="264"/>
      <c r="C39" s="264"/>
      <c r="D39" s="264"/>
      <c r="E39" s="264"/>
      <c r="F39" s="264"/>
    </row>
    <row r="40" spans="1:6" ht="20.100000000000001" customHeight="1">
      <c r="A40" s="264"/>
      <c r="B40" s="264"/>
      <c r="C40" s="264"/>
      <c r="D40" s="264"/>
      <c r="E40" s="264"/>
      <c r="F40" s="264"/>
    </row>
  </sheetData>
  <sheetProtection algorithmName="SHA-512" hashValue="DubYZehH9FbSXck60436MtXH5OO7QPhafWUFFukPXDqWdj+7DATU0ITMmvAEh1dAzxyB8VbKQhJop2hw/nONXA==" saltValue="gbe84EFvlOkn5n2g6z053g==" spinCount="100000" sheet="1" objects="1" scenarios="1"/>
  <mergeCells count="5">
    <mergeCell ref="C33:E33"/>
    <mergeCell ref="A13:F16"/>
    <mergeCell ref="F1:F2"/>
    <mergeCell ref="C18:E19"/>
    <mergeCell ref="C10:E11"/>
  </mergeCells>
  <phoneticPr fontId="62"/>
  <pageMargins left="0.43307086614173229" right="0.23622047244094491" top="0.74803149606299213" bottom="0.74803149606299213" header="0.31496062992125984" footer="0.31496062992125984"/>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67"/>
  <sheetViews>
    <sheetView view="pageBreakPreview" topLeftCell="A42" zoomScale="115" zoomScaleNormal="115" zoomScaleSheetLayoutView="115" workbookViewId="0">
      <selection activeCell="O12" sqref="O12"/>
    </sheetView>
  </sheetViews>
  <sheetFormatPr defaultRowHeight="12.75"/>
  <cols>
    <col min="1" max="1" width="22.83203125" style="54" customWidth="1"/>
    <col min="2" max="2" width="29.5" style="54" customWidth="1"/>
    <col min="3" max="3" width="13.83203125" style="54" customWidth="1"/>
    <col min="4" max="8" width="13.83203125" style="61" customWidth="1"/>
    <col min="9" max="9" width="1.6640625" style="61" customWidth="1"/>
    <col min="10" max="10" width="13.83203125" style="61" customWidth="1"/>
    <col min="11" max="11" width="13.83203125" style="83" customWidth="1"/>
    <col min="12" max="12" width="2" style="61" customWidth="1"/>
    <col min="13" max="16384" width="9.33203125" style="61"/>
  </cols>
  <sheetData>
    <row r="1" spans="1:12" s="54" customFormat="1" ht="15" customHeight="1">
      <c r="A1" s="53" t="s">
        <v>5</v>
      </c>
      <c r="K1" s="55"/>
    </row>
    <row r="2" spans="1:12" s="54" customFormat="1" ht="15" customHeight="1">
      <c r="A2" s="53"/>
      <c r="K2" s="55"/>
    </row>
    <row r="3" spans="1:12" s="54" customFormat="1" ht="15" customHeight="1">
      <c r="A3" s="53" t="s">
        <v>488</v>
      </c>
      <c r="K3" s="55"/>
    </row>
    <row r="4" spans="1:12" s="54" customFormat="1" ht="15" customHeight="1">
      <c r="A4" s="56" t="s">
        <v>500</v>
      </c>
      <c r="K4" s="55"/>
    </row>
    <row r="5" spans="1:12" ht="25.5" customHeight="1">
      <c r="A5" s="669" t="s">
        <v>6</v>
      </c>
      <c r="B5" s="666" t="s">
        <v>7</v>
      </c>
      <c r="C5" s="667" t="s">
        <v>148</v>
      </c>
      <c r="D5" s="57" t="s">
        <v>9</v>
      </c>
      <c r="E5" s="58" t="s">
        <v>490</v>
      </c>
      <c r="F5" s="57" t="s">
        <v>8</v>
      </c>
      <c r="G5" s="59" t="s">
        <v>498</v>
      </c>
      <c r="H5" s="60" t="s">
        <v>497</v>
      </c>
      <c r="J5" s="62" t="s">
        <v>503</v>
      </c>
      <c r="K5" s="63" t="s">
        <v>149</v>
      </c>
    </row>
    <row r="6" spans="1:12" ht="12.75" customHeight="1">
      <c r="A6" s="670"/>
      <c r="B6" s="664"/>
      <c r="C6" s="668"/>
      <c r="D6" s="64" t="s">
        <v>147</v>
      </c>
      <c r="E6" s="64" t="s">
        <v>491</v>
      </c>
      <c r="F6" s="64" t="s">
        <v>10</v>
      </c>
      <c r="G6" s="64" t="s">
        <v>150</v>
      </c>
      <c r="H6" s="65" t="s">
        <v>151</v>
      </c>
      <c r="J6" s="66" t="s">
        <v>154</v>
      </c>
      <c r="K6" s="67"/>
    </row>
    <row r="7" spans="1:12" s="76" customFormat="1">
      <c r="A7" s="666" t="s">
        <v>152</v>
      </c>
      <c r="B7" s="68" t="s">
        <v>2</v>
      </c>
      <c r="C7" s="69" t="s">
        <v>482</v>
      </c>
      <c r="D7" s="70">
        <v>104</v>
      </c>
      <c r="E7" s="71">
        <v>6.3</v>
      </c>
      <c r="F7" s="70">
        <v>0.153</v>
      </c>
      <c r="G7" s="72">
        <f t="shared" ref="G7:G17" si="0">F7*D7</f>
        <v>15.911999999999999</v>
      </c>
      <c r="H7" s="73">
        <f>E7*G7</f>
        <v>100.2456</v>
      </c>
      <c r="I7" s="74"/>
      <c r="J7" s="75" t="s">
        <v>496</v>
      </c>
      <c r="K7" s="75" t="s">
        <v>496</v>
      </c>
      <c r="L7" s="74"/>
    </row>
    <row r="8" spans="1:12" s="76" customFormat="1">
      <c r="A8" s="664"/>
      <c r="B8" s="68" t="s">
        <v>3</v>
      </c>
      <c r="C8" s="69" t="s">
        <v>40</v>
      </c>
      <c r="D8" s="70">
        <v>164</v>
      </c>
      <c r="E8" s="71">
        <v>6.3</v>
      </c>
      <c r="F8" s="70">
        <v>0.153</v>
      </c>
      <c r="G8" s="72">
        <f t="shared" si="0"/>
        <v>25.091999999999999</v>
      </c>
      <c r="H8" s="73">
        <f t="shared" ref="H8:H17" si="1">E8*G8</f>
        <v>158.0796</v>
      </c>
      <c r="I8" s="74"/>
      <c r="J8" s="77">
        <v>157.39527272727273</v>
      </c>
      <c r="K8" s="78">
        <f t="shared" ref="K8:K17" si="2">H8/J8</f>
        <v>1.0043478260869565</v>
      </c>
      <c r="L8" s="74"/>
    </row>
    <row r="9" spans="1:12" s="76" customFormat="1">
      <c r="A9" s="666" t="s">
        <v>11</v>
      </c>
      <c r="B9" s="68" t="s">
        <v>0</v>
      </c>
      <c r="C9" s="69" t="s">
        <v>41</v>
      </c>
      <c r="D9" s="70">
        <v>53</v>
      </c>
      <c r="E9" s="71">
        <v>5</v>
      </c>
      <c r="F9" s="70">
        <v>0.153</v>
      </c>
      <c r="G9" s="72">
        <f t="shared" si="0"/>
        <v>8.109</v>
      </c>
      <c r="H9" s="73">
        <f t="shared" si="1"/>
        <v>40.545000000000002</v>
      </c>
      <c r="I9" s="74"/>
      <c r="J9" s="77">
        <v>40.545000000000002</v>
      </c>
      <c r="K9" s="78">
        <f t="shared" si="2"/>
        <v>1</v>
      </c>
      <c r="L9" s="74"/>
    </row>
    <row r="10" spans="1:12" s="76" customFormat="1">
      <c r="A10" s="664"/>
      <c r="B10" s="68" t="s">
        <v>1</v>
      </c>
      <c r="C10" s="69" t="s">
        <v>483</v>
      </c>
      <c r="D10" s="70">
        <v>100</v>
      </c>
      <c r="E10" s="71">
        <v>5</v>
      </c>
      <c r="F10" s="70">
        <v>0.153</v>
      </c>
      <c r="G10" s="72">
        <f t="shared" si="0"/>
        <v>15.299999999999999</v>
      </c>
      <c r="H10" s="73">
        <f t="shared" si="1"/>
        <v>76.5</v>
      </c>
      <c r="I10" s="74"/>
      <c r="J10" s="75" t="s">
        <v>496</v>
      </c>
      <c r="K10" s="75" t="s">
        <v>496</v>
      </c>
      <c r="L10" s="74"/>
    </row>
    <row r="11" spans="1:12" s="76" customFormat="1">
      <c r="A11" s="666" t="s">
        <v>153</v>
      </c>
      <c r="B11" s="68" t="s">
        <v>12</v>
      </c>
      <c r="C11" s="69" t="s">
        <v>484</v>
      </c>
      <c r="D11" s="70">
        <v>117</v>
      </c>
      <c r="E11" s="71">
        <v>4.7</v>
      </c>
      <c r="F11" s="70">
        <v>0.153</v>
      </c>
      <c r="G11" s="72">
        <f t="shared" si="0"/>
        <v>17.901</v>
      </c>
      <c r="H11" s="73">
        <f t="shared" si="1"/>
        <v>84.134699999999995</v>
      </c>
      <c r="I11" s="74"/>
      <c r="J11" s="77">
        <v>84.62290909090909</v>
      </c>
      <c r="K11" s="78">
        <f t="shared" si="2"/>
        <v>0.99423076923076914</v>
      </c>
      <c r="L11" s="74"/>
    </row>
    <row r="12" spans="1:12" s="76" customFormat="1">
      <c r="A12" s="664"/>
      <c r="B12" s="68" t="s">
        <v>13</v>
      </c>
      <c r="C12" s="69" t="s">
        <v>485</v>
      </c>
      <c r="D12" s="70">
        <v>173</v>
      </c>
      <c r="E12" s="71">
        <v>5</v>
      </c>
      <c r="F12" s="70">
        <v>0.153</v>
      </c>
      <c r="G12" s="72">
        <f t="shared" si="0"/>
        <v>26.469000000000001</v>
      </c>
      <c r="H12" s="73">
        <f t="shared" si="1"/>
        <v>132.345</v>
      </c>
      <c r="I12" s="74"/>
      <c r="J12" s="77">
        <v>132.345</v>
      </c>
      <c r="K12" s="78">
        <f t="shared" si="2"/>
        <v>1</v>
      </c>
      <c r="L12" s="74"/>
    </row>
    <row r="13" spans="1:12" s="76" customFormat="1">
      <c r="A13" s="663" t="s">
        <v>489</v>
      </c>
      <c r="B13" s="68" t="s">
        <v>14</v>
      </c>
      <c r="C13" s="69" t="s">
        <v>62</v>
      </c>
      <c r="D13" s="70">
        <v>33</v>
      </c>
      <c r="E13" s="79" t="s">
        <v>496</v>
      </c>
      <c r="F13" s="70">
        <v>0.14499999999999999</v>
      </c>
      <c r="G13" s="80">
        <f t="shared" si="0"/>
        <v>4.7849999999999993</v>
      </c>
      <c r="H13" s="81" t="s">
        <v>499</v>
      </c>
      <c r="I13" s="74"/>
      <c r="J13" s="75" t="s">
        <v>496</v>
      </c>
      <c r="K13" s="75" t="s">
        <v>496</v>
      </c>
      <c r="L13" s="74"/>
    </row>
    <row r="14" spans="1:12" s="76" customFormat="1">
      <c r="A14" s="665"/>
      <c r="B14" s="68" t="s">
        <v>15</v>
      </c>
      <c r="C14" s="69" t="s">
        <v>63</v>
      </c>
      <c r="D14" s="70">
        <v>92</v>
      </c>
      <c r="E14" s="79" t="s">
        <v>496</v>
      </c>
      <c r="F14" s="70">
        <v>0.14499999999999999</v>
      </c>
      <c r="G14" s="80">
        <f t="shared" si="0"/>
        <v>13.34</v>
      </c>
      <c r="H14" s="81" t="s">
        <v>499</v>
      </c>
      <c r="I14" s="74"/>
      <c r="J14" s="75" t="s">
        <v>496</v>
      </c>
      <c r="K14" s="75" t="s">
        <v>496</v>
      </c>
      <c r="L14" s="74"/>
    </row>
    <row r="15" spans="1:12" s="76" customFormat="1">
      <c r="A15" s="664"/>
      <c r="B15" s="68" t="s">
        <v>16</v>
      </c>
      <c r="C15" s="69" t="s">
        <v>64</v>
      </c>
      <c r="D15" s="70">
        <v>201</v>
      </c>
      <c r="E15" s="79" t="s">
        <v>496</v>
      </c>
      <c r="F15" s="70">
        <v>0.14499999999999999</v>
      </c>
      <c r="G15" s="80">
        <f t="shared" si="0"/>
        <v>29.145</v>
      </c>
      <c r="H15" s="81" t="s">
        <v>499</v>
      </c>
      <c r="I15" s="82"/>
      <c r="J15" s="75" t="s">
        <v>496</v>
      </c>
      <c r="K15" s="75" t="s">
        <v>496</v>
      </c>
      <c r="L15" s="74"/>
    </row>
    <row r="16" spans="1:12" s="76" customFormat="1">
      <c r="A16" s="666" t="s">
        <v>101</v>
      </c>
      <c r="B16" s="68" t="s">
        <v>164</v>
      </c>
      <c r="C16" s="69" t="s">
        <v>486</v>
      </c>
      <c r="D16" s="70">
        <v>85</v>
      </c>
      <c r="E16" s="71">
        <v>5.4</v>
      </c>
      <c r="F16" s="70">
        <v>0.108</v>
      </c>
      <c r="G16" s="72">
        <f t="shared" si="0"/>
        <v>9.18</v>
      </c>
      <c r="H16" s="73">
        <f t="shared" si="1"/>
        <v>49.572000000000003</v>
      </c>
      <c r="I16" s="74"/>
      <c r="J16" s="77">
        <v>49.834285714285713</v>
      </c>
      <c r="K16" s="78">
        <f t="shared" si="2"/>
        <v>0.99473684210526325</v>
      </c>
    </row>
    <row r="17" spans="1:16" s="76" customFormat="1">
      <c r="A17" s="664"/>
      <c r="B17" s="68" t="s">
        <v>165</v>
      </c>
      <c r="C17" s="69" t="s">
        <v>487</v>
      </c>
      <c r="D17" s="70">
        <v>115</v>
      </c>
      <c r="E17" s="71">
        <v>5.4</v>
      </c>
      <c r="F17" s="70">
        <v>0.108</v>
      </c>
      <c r="G17" s="72">
        <f t="shared" si="0"/>
        <v>12.42</v>
      </c>
      <c r="H17" s="73">
        <f t="shared" si="1"/>
        <v>67.067999999999998</v>
      </c>
      <c r="I17" s="74"/>
      <c r="J17" s="77">
        <v>67.422857142857154</v>
      </c>
      <c r="K17" s="78">
        <f t="shared" si="2"/>
        <v>0.99473684210526292</v>
      </c>
    </row>
    <row r="19" spans="1:16" ht="13.5">
      <c r="A19" s="53" t="s">
        <v>513</v>
      </c>
    </row>
    <row r="20" spans="1:16" ht="13.5">
      <c r="A20" s="56" t="s">
        <v>512</v>
      </c>
      <c r="O20" s="54"/>
      <c r="P20" s="54"/>
    </row>
    <row r="21" spans="1:16" ht="25.5">
      <c r="A21" s="669" t="s">
        <v>6</v>
      </c>
      <c r="B21" s="666" t="s">
        <v>7</v>
      </c>
      <c r="C21" s="667" t="s">
        <v>148</v>
      </c>
      <c r="D21" s="57" t="s">
        <v>9</v>
      </c>
      <c r="E21" s="79" t="s">
        <v>496</v>
      </c>
      <c r="F21" s="59" t="s">
        <v>501</v>
      </c>
      <c r="G21" s="64" t="s">
        <v>155</v>
      </c>
      <c r="H21" s="60" t="s">
        <v>497</v>
      </c>
      <c r="J21" s="64" t="s">
        <v>481</v>
      </c>
      <c r="K21" s="63" t="s">
        <v>149</v>
      </c>
      <c r="O21" s="54"/>
      <c r="P21" s="54"/>
    </row>
    <row r="22" spans="1:16" ht="13.5">
      <c r="A22" s="670"/>
      <c r="B22" s="664"/>
      <c r="C22" s="668"/>
      <c r="D22" s="64" t="s">
        <v>147</v>
      </c>
      <c r="E22" s="79" t="s">
        <v>496</v>
      </c>
      <c r="F22" s="64" t="s">
        <v>502</v>
      </c>
      <c r="G22" s="84" t="s">
        <v>156</v>
      </c>
      <c r="H22" s="65" t="s">
        <v>151</v>
      </c>
      <c r="J22" s="66" t="s">
        <v>154</v>
      </c>
      <c r="K22" s="67"/>
      <c r="O22" s="54"/>
      <c r="P22" s="54"/>
    </row>
    <row r="23" spans="1:16">
      <c r="A23" s="667" t="s">
        <v>504</v>
      </c>
      <c r="B23" s="85" t="str">
        <f t="shared" ref="B23:D28" si="3">B7</f>
        <v>1m3未満</v>
      </c>
      <c r="C23" s="86" t="str">
        <f t="shared" si="3"/>
        <v>0.8m3</v>
      </c>
      <c r="D23" s="87">
        <f t="shared" si="3"/>
        <v>104</v>
      </c>
      <c r="E23" s="79" t="s">
        <v>496</v>
      </c>
      <c r="F23" s="88">
        <f t="shared" ref="F23:F28" si="4">H7</f>
        <v>100.2456</v>
      </c>
      <c r="G23" s="88">
        <v>15.3</v>
      </c>
      <c r="H23" s="89">
        <f t="shared" ref="H23:H28" si="5">F23*(100-G23)/100</f>
        <v>84.908023200000002</v>
      </c>
      <c r="I23" s="83"/>
      <c r="J23" s="75" t="s">
        <v>496</v>
      </c>
      <c r="K23" s="75" t="s">
        <v>496</v>
      </c>
      <c r="L23" s="83"/>
      <c r="O23" s="54"/>
      <c r="P23" s="54"/>
    </row>
    <row r="24" spans="1:16">
      <c r="A24" s="668"/>
      <c r="B24" s="85" t="str">
        <f t="shared" si="3"/>
        <v>1m3以上</v>
      </c>
      <c r="C24" s="86" t="str">
        <f t="shared" si="3"/>
        <v>1.4m3</v>
      </c>
      <c r="D24" s="87">
        <f t="shared" si="3"/>
        <v>164</v>
      </c>
      <c r="E24" s="79" t="s">
        <v>496</v>
      </c>
      <c r="F24" s="88">
        <f t="shared" si="4"/>
        <v>158.0796</v>
      </c>
      <c r="G24" s="88">
        <v>15.3</v>
      </c>
      <c r="H24" s="89">
        <f t="shared" si="5"/>
        <v>133.89342120000001</v>
      </c>
      <c r="I24" s="83"/>
      <c r="J24" s="90">
        <v>133.313796</v>
      </c>
      <c r="K24" s="78">
        <f>H24/J24</f>
        <v>1.0043478260869565</v>
      </c>
      <c r="L24" s="83"/>
      <c r="O24" s="54"/>
      <c r="P24" s="54"/>
    </row>
    <row r="25" spans="1:16">
      <c r="A25" s="667" t="s">
        <v>505</v>
      </c>
      <c r="B25" s="85" t="str">
        <f t="shared" si="3"/>
        <v>10ｔ未満</v>
      </c>
      <c r="C25" s="86" t="str">
        <f t="shared" si="3"/>
        <v>6ﾄﾝ</v>
      </c>
      <c r="D25" s="87">
        <f t="shared" si="3"/>
        <v>53</v>
      </c>
      <c r="E25" s="79" t="s">
        <v>496</v>
      </c>
      <c r="F25" s="88">
        <f t="shared" si="4"/>
        <v>40.545000000000002</v>
      </c>
      <c r="G25" s="88">
        <v>2.6</v>
      </c>
      <c r="H25" s="89">
        <f t="shared" si="5"/>
        <v>39.490830000000003</v>
      </c>
      <c r="I25" s="83"/>
      <c r="J25" s="90">
        <v>39.490830000000003</v>
      </c>
      <c r="K25" s="78">
        <f>H25/J25</f>
        <v>1</v>
      </c>
      <c r="L25" s="83"/>
      <c r="O25" s="54"/>
      <c r="P25" s="54"/>
    </row>
    <row r="26" spans="1:16">
      <c r="A26" s="668"/>
      <c r="B26" s="85" t="str">
        <f t="shared" si="3"/>
        <v>10t以上</v>
      </c>
      <c r="C26" s="86" t="str">
        <f t="shared" si="3"/>
        <v>15ﾄﾝ</v>
      </c>
      <c r="D26" s="87">
        <f t="shared" si="3"/>
        <v>100</v>
      </c>
      <c r="E26" s="79" t="s">
        <v>496</v>
      </c>
      <c r="F26" s="88">
        <f t="shared" si="4"/>
        <v>76.5</v>
      </c>
      <c r="G26" s="88">
        <v>8.6999999999999993</v>
      </c>
      <c r="H26" s="89">
        <f t="shared" si="5"/>
        <v>69.844499999999996</v>
      </c>
      <c r="I26" s="83"/>
      <c r="J26" s="75" t="s">
        <v>496</v>
      </c>
      <c r="K26" s="75" t="s">
        <v>496</v>
      </c>
      <c r="L26" s="83"/>
      <c r="O26" s="54"/>
      <c r="P26" s="54"/>
    </row>
    <row r="27" spans="1:16">
      <c r="A27" s="667" t="s">
        <v>506</v>
      </c>
      <c r="B27" s="85" t="str">
        <f t="shared" si="3"/>
        <v>4m3未満</v>
      </c>
      <c r="C27" s="86" t="str">
        <f t="shared" si="3"/>
        <v>2.5～2.9m3</v>
      </c>
      <c r="D27" s="87">
        <f t="shared" si="3"/>
        <v>117</v>
      </c>
      <c r="E27" s="79" t="s">
        <v>496</v>
      </c>
      <c r="F27" s="88">
        <f t="shared" si="4"/>
        <v>84.134699999999995</v>
      </c>
      <c r="G27" s="88">
        <v>8.3000000000000007</v>
      </c>
      <c r="H27" s="89">
        <f t="shared" si="5"/>
        <v>77.151519899999997</v>
      </c>
      <c r="I27" s="83"/>
      <c r="J27" s="90">
        <v>78.106945090909079</v>
      </c>
      <c r="K27" s="78">
        <f>H27/J27</f>
        <v>0.98776773064422041</v>
      </c>
      <c r="L27" s="83"/>
      <c r="O27" s="54"/>
      <c r="P27" s="54"/>
    </row>
    <row r="28" spans="1:16">
      <c r="A28" s="668"/>
      <c r="B28" s="85" t="str">
        <f t="shared" si="3"/>
        <v>4m3以上</v>
      </c>
      <c r="C28" s="86" t="str">
        <f t="shared" si="3"/>
        <v>4.0m3</v>
      </c>
      <c r="D28" s="87">
        <f t="shared" si="3"/>
        <v>173</v>
      </c>
      <c r="E28" s="79" t="s">
        <v>496</v>
      </c>
      <c r="F28" s="88">
        <f t="shared" si="4"/>
        <v>132.345</v>
      </c>
      <c r="G28" s="88">
        <v>8.3000000000000007</v>
      </c>
      <c r="H28" s="89">
        <f t="shared" si="5"/>
        <v>121.360365</v>
      </c>
      <c r="I28" s="83"/>
      <c r="J28" s="90">
        <v>121.360365</v>
      </c>
      <c r="K28" s="78">
        <f>H28/J28</f>
        <v>1</v>
      </c>
      <c r="L28" s="83"/>
      <c r="O28" s="54"/>
      <c r="P28" s="54"/>
    </row>
    <row r="29" spans="1:16">
      <c r="O29" s="54"/>
      <c r="P29" s="54"/>
    </row>
    <row r="30" spans="1:16" ht="13.5">
      <c r="A30" s="53" t="s">
        <v>514</v>
      </c>
      <c r="C30" s="91" t="s">
        <v>515</v>
      </c>
      <c r="O30" s="54"/>
      <c r="P30" s="54"/>
    </row>
    <row r="31" spans="1:16" ht="13.5">
      <c r="A31" s="56" t="s">
        <v>500</v>
      </c>
      <c r="O31" s="54"/>
      <c r="P31" s="54"/>
    </row>
    <row r="32" spans="1:16" ht="31.5">
      <c r="A32" s="669" t="s">
        <v>6</v>
      </c>
      <c r="B32" s="666" t="s">
        <v>7</v>
      </c>
      <c r="C32" s="667" t="s">
        <v>148</v>
      </c>
      <c r="D32" s="57" t="s">
        <v>9</v>
      </c>
      <c r="E32" s="58" t="s">
        <v>490</v>
      </c>
      <c r="F32" s="57" t="s">
        <v>8</v>
      </c>
      <c r="G32" s="92" t="s">
        <v>498</v>
      </c>
      <c r="H32" s="60" t="s">
        <v>497</v>
      </c>
      <c r="J32" s="93"/>
      <c r="K32" s="93"/>
      <c r="O32" s="54"/>
      <c r="P32" s="54"/>
    </row>
    <row r="33" spans="1:16" ht="13.5">
      <c r="A33" s="670"/>
      <c r="B33" s="664"/>
      <c r="C33" s="668"/>
      <c r="D33" s="64" t="s">
        <v>147</v>
      </c>
      <c r="E33" s="64" t="s">
        <v>491</v>
      </c>
      <c r="F33" s="64" t="s">
        <v>10</v>
      </c>
      <c r="G33" s="65" t="s">
        <v>150</v>
      </c>
      <c r="H33" s="65" t="s">
        <v>151</v>
      </c>
      <c r="J33" s="94"/>
      <c r="K33" s="95"/>
      <c r="O33" s="54"/>
      <c r="P33" s="54"/>
    </row>
    <row r="34" spans="1:16">
      <c r="A34" s="96" t="s">
        <v>504</v>
      </c>
      <c r="B34" s="85" t="s">
        <v>507</v>
      </c>
      <c r="C34" s="86" t="str">
        <f>C7</f>
        <v>0.8m3</v>
      </c>
      <c r="D34" s="87">
        <v>118</v>
      </c>
      <c r="E34" s="97">
        <v>6.3</v>
      </c>
      <c r="F34" s="87">
        <v>0.153</v>
      </c>
      <c r="G34" s="98">
        <f>F34*D34</f>
        <v>18.053999999999998</v>
      </c>
      <c r="H34" s="73">
        <f>E34*G34</f>
        <v>113.74019999999999</v>
      </c>
      <c r="J34" s="99"/>
      <c r="K34" s="99"/>
      <c r="O34" s="54"/>
      <c r="P34" s="54"/>
    </row>
    <row r="35" spans="1:16">
      <c r="A35" s="667" t="s">
        <v>505</v>
      </c>
      <c r="B35" s="85" t="s">
        <v>510</v>
      </c>
      <c r="C35" s="86" t="s">
        <v>508</v>
      </c>
      <c r="D35" s="87">
        <v>66</v>
      </c>
      <c r="E35" s="97">
        <v>5</v>
      </c>
      <c r="F35" s="87">
        <v>0.153</v>
      </c>
      <c r="G35" s="98">
        <f>F35*D35</f>
        <v>10.097999999999999</v>
      </c>
      <c r="H35" s="73">
        <f>E35*G35</f>
        <v>50.489999999999995</v>
      </c>
      <c r="J35" s="100"/>
      <c r="K35" s="101"/>
      <c r="O35" s="54"/>
      <c r="P35" s="54"/>
    </row>
    <row r="36" spans="1:16">
      <c r="A36" s="668"/>
      <c r="B36" s="85" t="s">
        <v>511</v>
      </c>
      <c r="C36" s="86" t="s">
        <v>509</v>
      </c>
      <c r="D36" s="87">
        <v>125</v>
      </c>
      <c r="E36" s="97">
        <v>5</v>
      </c>
      <c r="F36" s="87">
        <v>0.153</v>
      </c>
      <c r="G36" s="98">
        <f>F36*D36</f>
        <v>19.125</v>
      </c>
      <c r="H36" s="73">
        <f>E36*G36</f>
        <v>95.625</v>
      </c>
      <c r="J36" s="99"/>
      <c r="K36" s="99"/>
      <c r="O36" s="54"/>
      <c r="P36" s="54"/>
    </row>
    <row r="37" spans="1:16">
      <c r="O37" s="54"/>
      <c r="P37" s="54"/>
    </row>
    <row r="38" spans="1:16" ht="13.5">
      <c r="A38" s="53" t="s">
        <v>541</v>
      </c>
      <c r="O38" s="54"/>
      <c r="P38" s="54"/>
    </row>
    <row r="39" spans="1:16" ht="13.5">
      <c r="A39" s="56" t="s">
        <v>517</v>
      </c>
      <c r="O39" s="54"/>
      <c r="P39" s="54"/>
    </row>
    <row r="40" spans="1:16" ht="25.5">
      <c r="A40" s="669" t="s">
        <v>6</v>
      </c>
      <c r="B40" s="666" t="s">
        <v>7</v>
      </c>
      <c r="C40" s="667" t="s">
        <v>148</v>
      </c>
      <c r="D40" s="57" t="s">
        <v>9</v>
      </c>
      <c r="E40" s="59" t="s">
        <v>498</v>
      </c>
      <c r="F40" s="79" t="s">
        <v>496</v>
      </c>
      <c r="G40" s="64" t="s">
        <v>158</v>
      </c>
      <c r="H40" s="102" t="s">
        <v>498</v>
      </c>
      <c r="O40" s="54"/>
      <c r="P40" s="54"/>
    </row>
    <row r="41" spans="1:16">
      <c r="A41" s="670"/>
      <c r="B41" s="664"/>
      <c r="C41" s="668"/>
      <c r="D41" s="64" t="s">
        <v>147</v>
      </c>
      <c r="E41" s="64" t="s">
        <v>150</v>
      </c>
      <c r="F41" s="79" t="s">
        <v>496</v>
      </c>
      <c r="G41" s="84" t="s">
        <v>156</v>
      </c>
      <c r="H41" s="103" t="s">
        <v>150</v>
      </c>
      <c r="O41" s="54"/>
      <c r="P41" s="54"/>
    </row>
    <row r="42" spans="1:16">
      <c r="A42" s="104" t="s">
        <v>516</v>
      </c>
      <c r="B42" s="85" t="str">
        <f t="shared" ref="B42:D44" si="6">B13</f>
        <v>50kVA未満</v>
      </c>
      <c r="C42" s="86" t="str">
        <f t="shared" si="6"/>
        <v>30/35kVA</v>
      </c>
      <c r="D42" s="87">
        <f t="shared" si="6"/>
        <v>33</v>
      </c>
      <c r="E42" s="72">
        <f>G13</f>
        <v>4.7849999999999993</v>
      </c>
      <c r="F42" s="79" t="s">
        <v>496</v>
      </c>
      <c r="G42" s="105">
        <v>0.69</v>
      </c>
      <c r="H42" s="80">
        <f>E42*G42</f>
        <v>3.3016499999999991</v>
      </c>
      <c r="O42" s="54"/>
      <c r="P42" s="54"/>
    </row>
    <row r="43" spans="1:16">
      <c r="A43" s="104" t="s">
        <v>516</v>
      </c>
      <c r="B43" s="85" t="str">
        <f t="shared" si="6"/>
        <v>50～149kVA</v>
      </c>
      <c r="C43" s="86" t="str">
        <f t="shared" si="6"/>
        <v>80/100kVA</v>
      </c>
      <c r="D43" s="87">
        <f t="shared" si="6"/>
        <v>92</v>
      </c>
      <c r="E43" s="72">
        <f>G14</f>
        <v>13.34</v>
      </c>
      <c r="F43" s="79" t="s">
        <v>496</v>
      </c>
      <c r="G43" s="105">
        <v>0.69</v>
      </c>
      <c r="H43" s="80">
        <f>E43*G43</f>
        <v>9.2045999999999992</v>
      </c>
      <c r="O43" s="54"/>
      <c r="P43" s="54"/>
    </row>
    <row r="44" spans="1:16">
      <c r="A44" s="104" t="s">
        <v>516</v>
      </c>
      <c r="B44" s="85" t="str">
        <f t="shared" si="6"/>
        <v>150kVA以上</v>
      </c>
      <c r="C44" s="86" t="str">
        <f t="shared" si="6"/>
        <v>200/220kVA</v>
      </c>
      <c r="D44" s="87">
        <f t="shared" si="6"/>
        <v>201</v>
      </c>
      <c r="E44" s="72">
        <f>G15</f>
        <v>29.145</v>
      </c>
      <c r="F44" s="79" t="s">
        <v>496</v>
      </c>
      <c r="G44" s="105">
        <v>0.69</v>
      </c>
      <c r="H44" s="80">
        <f>E44*G44</f>
        <v>20.110049999999998</v>
      </c>
      <c r="O44" s="54"/>
      <c r="P44" s="54"/>
    </row>
    <row r="46" spans="1:16" ht="13.5">
      <c r="A46" s="53" t="s">
        <v>542</v>
      </c>
    </row>
    <row r="47" spans="1:16" ht="13.5">
      <c r="A47" s="56" t="s">
        <v>171</v>
      </c>
    </row>
    <row r="48" spans="1:16">
      <c r="A48" s="669" t="s">
        <v>6</v>
      </c>
      <c r="B48" s="666" t="s">
        <v>7</v>
      </c>
      <c r="C48" s="667" t="s">
        <v>167</v>
      </c>
      <c r="D48" s="57"/>
      <c r="E48" s="106"/>
      <c r="F48" s="106"/>
      <c r="G48" s="64" t="s">
        <v>168</v>
      </c>
      <c r="H48" s="103" t="s">
        <v>168</v>
      </c>
    </row>
    <row r="49" spans="1:12">
      <c r="A49" s="670"/>
      <c r="B49" s="664"/>
      <c r="C49" s="668"/>
      <c r="D49" s="64"/>
      <c r="E49" s="106"/>
      <c r="F49" s="106"/>
      <c r="G49" s="84" t="s">
        <v>169</v>
      </c>
      <c r="H49" s="107" t="s">
        <v>170</v>
      </c>
    </row>
    <row r="50" spans="1:12">
      <c r="A50" s="104" t="s">
        <v>130</v>
      </c>
      <c r="B50" s="85" t="s">
        <v>866</v>
      </c>
      <c r="C50" s="86" t="s">
        <v>166</v>
      </c>
      <c r="D50" s="87"/>
      <c r="E50" s="87"/>
      <c r="F50" s="87"/>
      <c r="G50" s="88">
        <v>16</v>
      </c>
      <c r="H50" s="108">
        <f>1/G50</f>
        <v>6.25E-2</v>
      </c>
      <c r="J50" s="54" t="s">
        <v>172</v>
      </c>
    </row>
    <row r="52" spans="1:12" s="54" customFormat="1" ht="15" customHeight="1">
      <c r="A52" s="53" t="s">
        <v>543</v>
      </c>
      <c r="K52" s="55"/>
    </row>
    <row r="53" spans="1:12" s="54" customFormat="1" ht="15" customHeight="1">
      <c r="A53" s="56" t="s">
        <v>500</v>
      </c>
      <c r="K53" s="55"/>
    </row>
    <row r="54" spans="1:12" ht="25.5" customHeight="1">
      <c r="A54" s="669" t="s">
        <v>6</v>
      </c>
      <c r="B54" s="666" t="s">
        <v>7</v>
      </c>
      <c r="C54" s="667" t="s">
        <v>148</v>
      </c>
      <c r="D54" s="57" t="s">
        <v>9</v>
      </c>
      <c r="E54" s="58" t="s">
        <v>490</v>
      </c>
      <c r="F54" s="57" t="s">
        <v>8</v>
      </c>
      <c r="G54" s="59" t="s">
        <v>498</v>
      </c>
      <c r="H54" s="109" t="s">
        <v>497</v>
      </c>
      <c r="J54" s="110"/>
      <c r="K54" s="93"/>
    </row>
    <row r="55" spans="1:12" ht="12.75" customHeight="1">
      <c r="A55" s="670"/>
      <c r="B55" s="664"/>
      <c r="C55" s="668"/>
      <c r="D55" s="64" t="s">
        <v>147</v>
      </c>
      <c r="E55" s="64" t="s">
        <v>491</v>
      </c>
      <c r="F55" s="64" t="s">
        <v>10</v>
      </c>
      <c r="G55" s="64" t="s">
        <v>150</v>
      </c>
      <c r="H55" s="103" t="s">
        <v>151</v>
      </c>
      <c r="J55" s="94"/>
      <c r="K55" s="95"/>
    </row>
    <row r="56" spans="1:12" s="76" customFormat="1" ht="12.75" customHeight="1">
      <c r="A56" s="666" t="s">
        <v>544</v>
      </c>
      <c r="B56" s="68" t="s">
        <v>554</v>
      </c>
      <c r="C56" s="69" t="s">
        <v>553</v>
      </c>
      <c r="D56" s="70">
        <v>206</v>
      </c>
      <c r="E56" s="71">
        <v>8</v>
      </c>
      <c r="F56" s="70">
        <v>0.153</v>
      </c>
      <c r="G56" s="72">
        <f t="shared" ref="G56:G67" si="7">F56*D56</f>
        <v>31.518000000000001</v>
      </c>
      <c r="H56" s="111">
        <f>E56*G56</f>
        <v>252.14400000000001</v>
      </c>
      <c r="I56" s="74"/>
      <c r="J56" s="99"/>
      <c r="K56" s="99"/>
      <c r="L56" s="74"/>
    </row>
    <row r="57" spans="1:12" s="76" customFormat="1" ht="12.75" customHeight="1">
      <c r="A57" s="665"/>
      <c r="B57" s="68" t="s">
        <v>555</v>
      </c>
      <c r="C57" s="69" t="s">
        <v>558</v>
      </c>
      <c r="D57" s="70">
        <v>302</v>
      </c>
      <c r="E57" s="71">
        <v>8</v>
      </c>
      <c r="F57" s="70">
        <v>0.153</v>
      </c>
      <c r="G57" s="72">
        <f>F57*D57</f>
        <v>46.205999999999996</v>
      </c>
      <c r="H57" s="111">
        <f>E57*G57</f>
        <v>369.64799999999997</v>
      </c>
      <c r="I57" s="74"/>
      <c r="J57" s="112"/>
      <c r="K57" s="101"/>
      <c r="L57" s="74"/>
    </row>
    <row r="58" spans="1:12" s="76" customFormat="1" ht="12.75" customHeight="1">
      <c r="A58" s="664"/>
      <c r="B58" s="68" t="s">
        <v>557</v>
      </c>
      <c r="C58" s="69" t="s">
        <v>559</v>
      </c>
      <c r="D58" s="70">
        <v>397</v>
      </c>
      <c r="E58" s="71">
        <v>8</v>
      </c>
      <c r="F58" s="70">
        <v>0.153</v>
      </c>
      <c r="G58" s="72">
        <f t="shared" si="7"/>
        <v>60.741</v>
      </c>
      <c r="H58" s="111">
        <f t="shared" ref="H58:H63" si="8">E58*G58</f>
        <v>485.928</v>
      </c>
      <c r="I58" s="74"/>
      <c r="J58" s="112"/>
      <c r="K58" s="101"/>
      <c r="L58" s="74"/>
    </row>
    <row r="59" spans="1:12" s="76" customFormat="1">
      <c r="A59" s="663" t="s">
        <v>545</v>
      </c>
      <c r="B59" s="68" t="s">
        <v>548</v>
      </c>
      <c r="C59" s="69" t="s">
        <v>560</v>
      </c>
      <c r="D59" s="70">
        <v>60</v>
      </c>
      <c r="E59" s="71">
        <v>6.3</v>
      </c>
      <c r="F59" s="70">
        <v>0.153</v>
      </c>
      <c r="G59" s="72">
        <f t="shared" si="7"/>
        <v>9.18</v>
      </c>
      <c r="H59" s="111">
        <f t="shared" si="8"/>
        <v>57.833999999999996</v>
      </c>
      <c r="I59" s="74"/>
      <c r="J59" s="112"/>
      <c r="K59" s="101"/>
      <c r="L59" s="74"/>
    </row>
    <row r="60" spans="1:12" s="76" customFormat="1">
      <c r="A60" s="664"/>
      <c r="B60" s="68" t="s">
        <v>549</v>
      </c>
      <c r="C60" s="69" t="s">
        <v>561</v>
      </c>
      <c r="D60" s="70">
        <v>104</v>
      </c>
      <c r="E60" s="71">
        <v>6.3</v>
      </c>
      <c r="F60" s="70">
        <v>0.153</v>
      </c>
      <c r="G60" s="72">
        <f t="shared" si="7"/>
        <v>15.911999999999999</v>
      </c>
      <c r="H60" s="111">
        <f t="shared" si="8"/>
        <v>100.2456</v>
      </c>
      <c r="I60" s="74"/>
      <c r="J60" s="99"/>
      <c r="K60" s="99"/>
      <c r="L60" s="74"/>
    </row>
    <row r="61" spans="1:12" s="76" customFormat="1">
      <c r="A61" s="663" t="s">
        <v>546</v>
      </c>
      <c r="B61" s="68" t="s">
        <v>550</v>
      </c>
      <c r="C61" s="69" t="s">
        <v>562</v>
      </c>
      <c r="D61" s="70">
        <v>122</v>
      </c>
      <c r="E61" s="71">
        <v>6.3</v>
      </c>
      <c r="F61" s="70">
        <v>0.153</v>
      </c>
      <c r="G61" s="72">
        <f t="shared" si="7"/>
        <v>18.666</v>
      </c>
      <c r="H61" s="111">
        <f t="shared" si="8"/>
        <v>117.5958</v>
      </c>
      <c r="I61" s="74"/>
      <c r="J61" s="99"/>
      <c r="K61" s="99"/>
      <c r="L61" s="74"/>
    </row>
    <row r="62" spans="1:12" s="76" customFormat="1">
      <c r="A62" s="665"/>
      <c r="B62" s="68" t="s">
        <v>551</v>
      </c>
      <c r="C62" s="69" t="s">
        <v>563</v>
      </c>
      <c r="D62" s="70">
        <v>202</v>
      </c>
      <c r="E62" s="71">
        <v>6.3</v>
      </c>
      <c r="F62" s="70">
        <v>0.153</v>
      </c>
      <c r="G62" s="72">
        <f t="shared" si="7"/>
        <v>30.905999999999999</v>
      </c>
      <c r="H62" s="111">
        <f t="shared" si="8"/>
        <v>194.70779999999999</v>
      </c>
      <c r="I62" s="74"/>
      <c r="J62" s="99"/>
      <c r="K62" s="99"/>
      <c r="L62" s="74"/>
    </row>
    <row r="63" spans="1:12" s="76" customFormat="1">
      <c r="A63" s="664"/>
      <c r="B63" s="68" t="s">
        <v>552</v>
      </c>
      <c r="C63" s="69" t="s">
        <v>564</v>
      </c>
      <c r="D63" s="70">
        <v>260</v>
      </c>
      <c r="E63" s="71">
        <v>6.3</v>
      </c>
      <c r="F63" s="70">
        <v>0.153</v>
      </c>
      <c r="G63" s="72">
        <f t="shared" si="7"/>
        <v>39.78</v>
      </c>
      <c r="H63" s="111">
        <f t="shared" si="8"/>
        <v>250.614</v>
      </c>
      <c r="I63" s="82"/>
      <c r="J63" s="99"/>
      <c r="K63" s="99"/>
      <c r="L63" s="74"/>
    </row>
    <row r="64" spans="1:12" s="76" customFormat="1">
      <c r="A64" s="663" t="s">
        <v>547</v>
      </c>
      <c r="B64" s="68" t="s">
        <v>567</v>
      </c>
      <c r="C64" s="69" t="s">
        <v>565</v>
      </c>
      <c r="D64" s="70">
        <v>86</v>
      </c>
      <c r="E64" s="71">
        <v>5.5</v>
      </c>
      <c r="F64" s="70">
        <v>0.30499999999999999</v>
      </c>
      <c r="G64" s="72">
        <f>F64*D64</f>
        <v>26.23</v>
      </c>
      <c r="H64" s="111">
        <f>E64*G64</f>
        <v>144.26500000000001</v>
      </c>
      <c r="I64" s="74"/>
      <c r="J64" s="112" t="s">
        <v>867</v>
      </c>
      <c r="K64" s="101"/>
    </row>
    <row r="65" spans="1:11" s="76" customFormat="1">
      <c r="A65" s="665"/>
      <c r="B65" s="68" t="s">
        <v>568</v>
      </c>
      <c r="C65" s="69" t="s">
        <v>566</v>
      </c>
      <c r="D65" s="70">
        <v>132</v>
      </c>
      <c r="E65" s="71">
        <v>5.5</v>
      </c>
      <c r="F65" s="70">
        <v>0.30499999999999999</v>
      </c>
      <c r="G65" s="72">
        <f>F65*D65</f>
        <v>40.26</v>
      </c>
      <c r="H65" s="111">
        <f>E65*G65</f>
        <v>221.42999999999998</v>
      </c>
      <c r="I65" s="74"/>
      <c r="J65" s="112" t="s">
        <v>867</v>
      </c>
      <c r="K65" s="101"/>
    </row>
    <row r="66" spans="1:11" s="76" customFormat="1">
      <c r="A66" s="665"/>
      <c r="B66" s="68" t="s">
        <v>569</v>
      </c>
      <c r="C66" s="69" t="s">
        <v>565</v>
      </c>
      <c r="D66" s="70">
        <v>71</v>
      </c>
      <c r="E66" s="71">
        <v>5.5</v>
      </c>
      <c r="F66" s="70">
        <v>0.436</v>
      </c>
      <c r="G66" s="72">
        <f t="shared" si="7"/>
        <v>30.956</v>
      </c>
      <c r="H66" s="111">
        <f>E66*G66</f>
        <v>170.25800000000001</v>
      </c>
      <c r="I66" s="74"/>
      <c r="J66" s="112" t="s">
        <v>867</v>
      </c>
      <c r="K66" s="101"/>
    </row>
    <row r="67" spans="1:11" s="76" customFormat="1">
      <c r="A67" s="664"/>
      <c r="B67" s="68" t="s">
        <v>570</v>
      </c>
      <c r="C67" s="69" t="s">
        <v>571</v>
      </c>
      <c r="D67" s="70">
        <v>112</v>
      </c>
      <c r="E67" s="71">
        <v>5.5</v>
      </c>
      <c r="F67" s="70">
        <v>0.436</v>
      </c>
      <c r="G67" s="72">
        <f t="shared" si="7"/>
        <v>48.832000000000001</v>
      </c>
      <c r="H67" s="111">
        <f>E67*G67</f>
        <v>268.57600000000002</v>
      </c>
      <c r="I67" s="74"/>
      <c r="J67" s="112" t="s">
        <v>867</v>
      </c>
      <c r="K67" s="101"/>
    </row>
  </sheetData>
  <mergeCells count="31">
    <mergeCell ref="B32:B33"/>
    <mergeCell ref="C32:C33"/>
    <mergeCell ref="A27:A28"/>
    <mergeCell ref="C5:C6"/>
    <mergeCell ref="B5:B6"/>
    <mergeCell ref="A5:A6"/>
    <mergeCell ref="C21:C22"/>
    <mergeCell ref="B21:B22"/>
    <mergeCell ref="A21:A22"/>
    <mergeCell ref="A7:A8"/>
    <mergeCell ref="A13:A15"/>
    <mergeCell ref="A9:A10"/>
    <mergeCell ref="A11:A12"/>
    <mergeCell ref="C54:C55"/>
    <mergeCell ref="B48:B49"/>
    <mergeCell ref="C48:C49"/>
    <mergeCell ref="C40:C41"/>
    <mergeCell ref="A54:A55"/>
    <mergeCell ref="B54:B55"/>
    <mergeCell ref="B40:B41"/>
    <mergeCell ref="A48:A49"/>
    <mergeCell ref="A40:A41"/>
    <mergeCell ref="A59:A60"/>
    <mergeCell ref="A61:A63"/>
    <mergeCell ref="A64:A67"/>
    <mergeCell ref="A16:A17"/>
    <mergeCell ref="A23:A24"/>
    <mergeCell ref="A35:A36"/>
    <mergeCell ref="A25:A26"/>
    <mergeCell ref="A32:A33"/>
    <mergeCell ref="A56:A58"/>
  </mergeCells>
  <phoneticPr fontId="17"/>
  <pageMargins left="0.23622047244094491" right="0.23622047244094491" top="0.39370078740157483" bottom="0.39370078740157483" header="0.31496062992125984" footer="0.31496062992125984"/>
  <pageSetup paperSize="9" scale="90" orientation="portrait" r:id="rId1"/>
  <colBreaks count="1" manualBreakCount="1">
    <brk id="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23"/>
  <sheetViews>
    <sheetView zoomScaleNormal="100" workbookViewId="0">
      <selection activeCell="O12" sqref="O12"/>
    </sheetView>
  </sheetViews>
  <sheetFormatPr defaultColWidth="20.83203125" defaultRowHeight="20.100000000000001" customHeight="1"/>
  <cols>
    <col min="1" max="3" width="20.83203125" style="19"/>
    <col min="4" max="4" width="5.83203125" style="19" customWidth="1"/>
    <col min="5" max="16384" width="20.83203125" style="19"/>
  </cols>
  <sheetData>
    <row r="1" spans="1:6" ht="20.100000000000001" customHeight="1">
      <c r="C1" s="40"/>
      <c r="E1" s="672" t="s">
        <v>862</v>
      </c>
      <c r="F1" s="672"/>
    </row>
    <row r="2" spans="1:6" ht="20.100000000000001" customHeight="1">
      <c r="A2" s="19" t="s">
        <v>428</v>
      </c>
      <c r="B2" s="19" t="s">
        <v>429</v>
      </c>
      <c r="C2" s="19">
        <v>1.0900000000000001</v>
      </c>
      <c r="E2" s="19" t="s">
        <v>863</v>
      </c>
    </row>
    <row r="3" spans="1:6" ht="20.100000000000001" customHeight="1">
      <c r="B3" s="19" t="s">
        <v>430</v>
      </c>
      <c r="C3" s="19">
        <v>1.38</v>
      </c>
      <c r="E3" s="19" t="s">
        <v>863</v>
      </c>
    </row>
    <row r="4" spans="1:6" ht="20.100000000000001" customHeight="1">
      <c r="B4" s="19" t="s">
        <v>431</v>
      </c>
      <c r="C4" s="19">
        <v>1.18</v>
      </c>
      <c r="E4" s="19" t="s">
        <v>863</v>
      </c>
    </row>
    <row r="5" spans="1:6" ht="20.100000000000001" customHeight="1">
      <c r="B5" s="19" t="s">
        <v>432</v>
      </c>
      <c r="C5" s="19">
        <v>1.1000000000000001</v>
      </c>
      <c r="E5" s="19" t="s">
        <v>863</v>
      </c>
    </row>
    <row r="7" spans="1:6" ht="20.100000000000001" customHeight="1">
      <c r="A7" s="19" t="s">
        <v>433</v>
      </c>
      <c r="B7" s="19" t="s">
        <v>434</v>
      </c>
      <c r="C7" s="19">
        <v>1.27</v>
      </c>
      <c r="E7" s="19" t="s">
        <v>863</v>
      </c>
    </row>
    <row r="8" spans="1:6" ht="20.100000000000001" customHeight="1">
      <c r="B8" s="19" t="s">
        <v>435</v>
      </c>
      <c r="C8" s="19">
        <v>1.44</v>
      </c>
      <c r="E8" s="19" t="s">
        <v>863</v>
      </c>
    </row>
    <row r="9" spans="1:6" ht="20.100000000000001" customHeight="1">
      <c r="B9" s="19" t="s">
        <v>436</v>
      </c>
      <c r="C9" s="19">
        <v>1.44</v>
      </c>
      <c r="E9" s="19" t="s">
        <v>863</v>
      </c>
    </row>
    <row r="11" spans="1:6" ht="20.100000000000001" customHeight="1">
      <c r="A11" s="19" t="s">
        <v>437</v>
      </c>
      <c r="B11" s="19" t="s">
        <v>438</v>
      </c>
      <c r="C11" s="19">
        <v>1.05</v>
      </c>
      <c r="E11" s="19" t="s">
        <v>864</v>
      </c>
    </row>
    <row r="13" spans="1:6" ht="20.100000000000001" customHeight="1">
      <c r="A13" s="19" t="s">
        <v>439</v>
      </c>
      <c r="B13" s="19" t="s">
        <v>440</v>
      </c>
      <c r="C13" s="19">
        <v>1.0900000000000001</v>
      </c>
      <c r="E13" s="19" t="s">
        <v>864</v>
      </c>
    </row>
    <row r="15" spans="1:6" ht="20.100000000000001" customHeight="1">
      <c r="A15" s="19" t="s">
        <v>441</v>
      </c>
      <c r="B15" s="19" t="s">
        <v>442</v>
      </c>
      <c r="C15" s="19">
        <v>1.0900000000000001</v>
      </c>
      <c r="E15" s="19" t="s">
        <v>864</v>
      </c>
    </row>
    <row r="17" spans="1:6" ht="20.100000000000001" customHeight="1">
      <c r="A17" s="19" t="s">
        <v>443</v>
      </c>
      <c r="B17" s="19" t="s">
        <v>444</v>
      </c>
      <c r="C17" s="19">
        <v>1.04</v>
      </c>
      <c r="E17" s="19" t="s">
        <v>864</v>
      </c>
    </row>
    <row r="18" spans="1:6" ht="20.100000000000001" customHeight="1">
      <c r="B18" s="19" t="s">
        <v>445</v>
      </c>
      <c r="C18" s="19">
        <v>1.03</v>
      </c>
      <c r="E18" s="19" t="s">
        <v>864</v>
      </c>
    </row>
    <row r="19" spans="1:6" ht="20.100000000000001" customHeight="1">
      <c r="B19" s="19" t="s">
        <v>446</v>
      </c>
      <c r="C19" s="19">
        <v>1.02</v>
      </c>
      <c r="E19" s="671" t="s">
        <v>865</v>
      </c>
      <c r="F19" s="671"/>
    </row>
    <row r="20" spans="1:6" ht="20.100000000000001" customHeight="1">
      <c r="E20" s="671"/>
      <c r="F20" s="671"/>
    </row>
    <row r="21" spans="1:6" ht="20.100000000000001" customHeight="1">
      <c r="A21" s="52" t="s">
        <v>449</v>
      </c>
      <c r="B21" s="19" t="s">
        <v>450</v>
      </c>
      <c r="C21" s="21" t="s">
        <v>451</v>
      </c>
    </row>
    <row r="23" spans="1:6" ht="20.100000000000001" customHeight="1">
      <c r="A23" s="19" t="s">
        <v>447</v>
      </c>
      <c r="B23" s="19" t="s">
        <v>448</v>
      </c>
      <c r="C23" s="19">
        <v>1.0900000000000001</v>
      </c>
      <c r="E23" s="19" t="s">
        <v>864</v>
      </c>
    </row>
  </sheetData>
  <mergeCells count="2">
    <mergeCell ref="E19:F20"/>
    <mergeCell ref="E1:F1"/>
  </mergeCells>
  <phoneticPr fontId="21"/>
  <pageMargins left="0.7" right="0.4" top="0.33" bottom="0.39" header="0.2" footer="0.3"/>
  <pageSetup paperSize="9" scale="9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BH46"/>
  <sheetViews>
    <sheetView view="pageBreakPreview" zoomScaleNormal="100" zoomScaleSheetLayoutView="100" workbookViewId="0">
      <selection activeCell="O12" sqref="O12"/>
    </sheetView>
  </sheetViews>
  <sheetFormatPr defaultRowHeight="11.25"/>
  <cols>
    <col min="1" max="16384" width="9.33203125" style="39"/>
  </cols>
  <sheetData>
    <row r="2" spans="2:60">
      <c r="C2" s="41" t="s">
        <v>199</v>
      </c>
    </row>
    <row r="3" spans="2:60" s="44" customFormat="1" ht="112.5">
      <c r="B3" s="42"/>
      <c r="C3" s="42"/>
      <c r="D3" s="43" t="s">
        <v>27</v>
      </c>
      <c r="E3" s="43" t="s">
        <v>26</v>
      </c>
      <c r="F3" s="42" t="s">
        <v>28</v>
      </c>
      <c r="G3" s="43" t="s">
        <v>29</v>
      </c>
      <c r="H3" s="43" t="s">
        <v>53</v>
      </c>
      <c r="I3" s="43" t="s">
        <v>54</v>
      </c>
      <c r="J3" s="43" t="s">
        <v>200</v>
      </c>
      <c r="K3" s="43" t="s">
        <v>201</v>
      </c>
      <c r="L3" s="43" t="s">
        <v>70</v>
      </c>
      <c r="M3" s="42" t="s">
        <v>71</v>
      </c>
      <c r="N3" s="43" t="s">
        <v>31</v>
      </c>
      <c r="O3" s="43" t="s">
        <v>82</v>
      </c>
      <c r="P3" s="42" t="s">
        <v>202</v>
      </c>
      <c r="Q3" s="42" t="s">
        <v>177</v>
      </c>
      <c r="R3" s="43" t="s">
        <v>72</v>
      </c>
      <c r="S3" s="43" t="s">
        <v>32</v>
      </c>
      <c r="T3" s="42" t="s">
        <v>67</v>
      </c>
      <c r="U3" s="42" t="s">
        <v>30</v>
      </c>
      <c r="V3" s="43" t="s">
        <v>35</v>
      </c>
      <c r="W3" s="42" t="s">
        <v>45</v>
      </c>
      <c r="X3" s="42" t="s">
        <v>46</v>
      </c>
      <c r="Y3" s="43" t="s">
        <v>55</v>
      </c>
      <c r="Z3" s="42" t="s">
        <v>81</v>
      </c>
      <c r="AA3" s="42" t="s">
        <v>47</v>
      </c>
      <c r="AB3" s="43" t="s">
        <v>56</v>
      </c>
      <c r="AC3" s="42" t="s">
        <v>85</v>
      </c>
      <c r="AD3" s="43" t="s">
        <v>57</v>
      </c>
      <c r="AE3" s="43" t="s">
        <v>58</v>
      </c>
      <c r="AF3" s="42" t="s">
        <v>59</v>
      </c>
      <c r="AG3" s="42" t="s">
        <v>73</v>
      </c>
      <c r="AH3" s="42" t="s">
        <v>83</v>
      </c>
      <c r="AI3" s="42" t="s">
        <v>75</v>
      </c>
      <c r="AJ3" s="42" t="s">
        <v>84</v>
      </c>
      <c r="AK3" s="43" t="s">
        <v>74</v>
      </c>
      <c r="AL3" s="42" t="s">
        <v>33</v>
      </c>
      <c r="AM3" s="42" t="s">
        <v>87</v>
      </c>
      <c r="AN3" s="42" t="s">
        <v>88</v>
      </c>
      <c r="AO3" s="42" t="s">
        <v>49</v>
      </c>
      <c r="AP3" s="42" t="s">
        <v>50</v>
      </c>
      <c r="AQ3" s="42" t="s">
        <v>51</v>
      </c>
      <c r="AR3" s="42" t="s">
        <v>52</v>
      </c>
      <c r="AS3" s="42" t="s">
        <v>44</v>
      </c>
      <c r="AT3" s="42" t="s">
        <v>68</v>
      </c>
      <c r="AU3" s="42" t="s">
        <v>69</v>
      </c>
      <c r="AV3" s="43" t="s">
        <v>34</v>
      </c>
      <c r="AW3" s="42" t="s">
        <v>48</v>
      </c>
      <c r="AX3" s="42" t="s">
        <v>60</v>
      </c>
      <c r="AY3" s="42" t="s">
        <v>61</v>
      </c>
      <c r="AZ3" s="43" t="s">
        <v>76</v>
      </c>
      <c r="BA3" s="42" t="s">
        <v>77</v>
      </c>
      <c r="BB3" s="43" t="s">
        <v>79</v>
      </c>
      <c r="BC3" s="42" t="s">
        <v>80</v>
      </c>
      <c r="BD3" s="43" t="s">
        <v>196</v>
      </c>
      <c r="BE3" s="43" t="s">
        <v>203</v>
      </c>
      <c r="BF3" s="43" t="s">
        <v>204</v>
      </c>
      <c r="BG3" s="42" t="s">
        <v>205</v>
      </c>
      <c r="BH3" s="42" t="s">
        <v>197</v>
      </c>
    </row>
    <row r="4" spans="2:60" hidden="1">
      <c r="B4" s="45" t="s">
        <v>206</v>
      </c>
      <c r="C4" s="45" t="s">
        <v>207</v>
      </c>
      <c r="D4" s="45">
        <v>7</v>
      </c>
      <c r="E4" s="45">
        <v>1</v>
      </c>
      <c r="F4" s="45">
        <v>7</v>
      </c>
      <c r="G4" s="45">
        <v>17</v>
      </c>
      <c r="H4" s="45">
        <v>5</v>
      </c>
      <c r="I4" s="45">
        <v>7</v>
      </c>
      <c r="J4" s="45"/>
      <c r="K4" s="45">
        <v>11</v>
      </c>
      <c r="L4" s="45">
        <v>1</v>
      </c>
      <c r="M4" s="45">
        <v>1</v>
      </c>
      <c r="N4" s="45">
        <v>4</v>
      </c>
      <c r="O4" s="45">
        <v>0</v>
      </c>
      <c r="P4" s="45"/>
      <c r="Q4" s="45"/>
      <c r="R4" s="45">
        <v>4</v>
      </c>
      <c r="S4" s="45">
        <v>0</v>
      </c>
      <c r="T4" s="45">
        <v>3</v>
      </c>
      <c r="U4" s="45">
        <v>6</v>
      </c>
      <c r="V4" s="45">
        <v>48</v>
      </c>
      <c r="W4" s="45">
        <v>1</v>
      </c>
      <c r="X4" s="45">
        <v>1</v>
      </c>
      <c r="Y4" s="45">
        <v>18</v>
      </c>
      <c r="Z4" s="45">
        <v>4</v>
      </c>
      <c r="AA4" s="45">
        <v>1</v>
      </c>
      <c r="AB4" s="45">
        <v>21</v>
      </c>
      <c r="AC4" s="45">
        <v>2</v>
      </c>
      <c r="AD4" s="45">
        <v>59</v>
      </c>
      <c r="AE4" s="45">
        <v>3</v>
      </c>
      <c r="AF4" s="45">
        <v>9</v>
      </c>
      <c r="AG4" s="45">
        <v>6</v>
      </c>
      <c r="AH4" s="45">
        <v>3</v>
      </c>
      <c r="AI4" s="45">
        <v>0</v>
      </c>
      <c r="AJ4" s="45">
        <v>9</v>
      </c>
      <c r="AK4" s="45">
        <v>1</v>
      </c>
      <c r="AL4" s="45">
        <v>1</v>
      </c>
      <c r="AM4" s="45"/>
      <c r="AN4" s="45"/>
      <c r="AO4" s="45">
        <v>118</v>
      </c>
      <c r="AP4" s="45">
        <v>7</v>
      </c>
      <c r="AQ4" s="45">
        <v>164</v>
      </c>
      <c r="AR4" s="45">
        <v>30</v>
      </c>
      <c r="AS4" s="45">
        <v>4</v>
      </c>
      <c r="AT4" s="45">
        <v>113</v>
      </c>
      <c r="AU4" s="45">
        <v>16</v>
      </c>
      <c r="AV4" s="45">
        <v>0</v>
      </c>
      <c r="AW4" s="45">
        <v>1</v>
      </c>
      <c r="AX4" s="45">
        <v>5</v>
      </c>
      <c r="AY4" s="45">
        <v>1</v>
      </c>
      <c r="AZ4" s="45">
        <v>271</v>
      </c>
      <c r="BA4" s="45">
        <v>38</v>
      </c>
      <c r="BB4" s="45">
        <v>32</v>
      </c>
      <c r="BC4" s="45">
        <v>20</v>
      </c>
      <c r="BD4" s="45">
        <v>1</v>
      </c>
      <c r="BE4" s="45"/>
      <c r="BF4" s="45"/>
      <c r="BG4" s="45"/>
      <c r="BH4" s="45"/>
    </row>
    <row r="5" spans="2:60" hidden="1">
      <c r="B5" s="45"/>
      <c r="C5" s="45" t="s">
        <v>208</v>
      </c>
      <c r="D5" s="45">
        <v>27958.857142857141</v>
      </c>
      <c r="E5" s="45">
        <v>73</v>
      </c>
      <c r="F5" s="45">
        <v>271.92857142857144</v>
      </c>
      <c r="G5" s="45">
        <v>1215.8235294117646</v>
      </c>
      <c r="H5" s="45">
        <v>1375.4</v>
      </c>
      <c r="I5" s="45">
        <v>2172.2857142857142</v>
      </c>
      <c r="J5" s="45"/>
      <c r="K5" s="45">
        <v>1737.409090909091</v>
      </c>
      <c r="L5" s="45">
        <v>5606</v>
      </c>
      <c r="M5" s="45">
        <v>285</v>
      </c>
      <c r="N5" s="45">
        <v>441.75</v>
      </c>
      <c r="O5" s="45">
        <v>0</v>
      </c>
      <c r="P5" s="45"/>
      <c r="Q5" s="45"/>
      <c r="R5" s="45">
        <v>3984.5</v>
      </c>
      <c r="S5" s="45">
        <v>0</v>
      </c>
      <c r="T5" s="45">
        <v>1111.8333333333333</v>
      </c>
      <c r="U5" s="45">
        <v>918.66666666666663</v>
      </c>
      <c r="V5" s="45">
        <v>1641.2194444444442</v>
      </c>
      <c r="W5" s="45">
        <v>1174.5</v>
      </c>
      <c r="X5" s="45">
        <v>1554</v>
      </c>
      <c r="Y5" s="45">
        <v>6633.8101851851852</v>
      </c>
      <c r="Z5" s="45">
        <v>754</v>
      </c>
      <c r="AA5" s="45">
        <v>14645</v>
      </c>
      <c r="AB5" s="45">
        <v>1952.452380952381</v>
      </c>
      <c r="AC5" s="45">
        <v>272.5</v>
      </c>
      <c r="AD5" s="45">
        <v>1097.8514124293786</v>
      </c>
      <c r="AE5" s="45">
        <v>171</v>
      </c>
      <c r="AF5" s="45">
        <v>2130.8333333333335</v>
      </c>
      <c r="AG5" s="45">
        <v>2809.2777777777774</v>
      </c>
      <c r="AH5" s="45">
        <v>145</v>
      </c>
      <c r="AI5" s="45">
        <v>0</v>
      </c>
      <c r="AJ5" s="45">
        <v>205.25925925925924</v>
      </c>
      <c r="AK5" s="45">
        <v>31837</v>
      </c>
      <c r="AL5" s="45">
        <v>351</v>
      </c>
      <c r="AM5" s="45"/>
      <c r="AN5" s="45"/>
      <c r="AO5" s="45">
        <v>4410.1709039548023</v>
      </c>
      <c r="AP5" s="45">
        <v>96</v>
      </c>
      <c r="AQ5" s="45">
        <v>902.74136178861795</v>
      </c>
      <c r="AR5" s="45">
        <v>9649.6290322580644</v>
      </c>
      <c r="AS5" s="45">
        <v>533.75</v>
      </c>
      <c r="AT5" s="45">
        <v>276.97688070175445</v>
      </c>
      <c r="AU5" s="45">
        <v>79.9375</v>
      </c>
      <c r="AV5" s="45">
        <v>0</v>
      </c>
      <c r="AW5" s="45">
        <v>2</v>
      </c>
      <c r="AX5" s="45">
        <v>297.8</v>
      </c>
      <c r="AY5" s="45">
        <v>32</v>
      </c>
      <c r="AZ5" s="45">
        <v>134.10747232472326</v>
      </c>
      <c r="BA5" s="45">
        <v>3.2469298245614038</v>
      </c>
      <c r="BB5" s="45">
        <v>154.36979166666666</v>
      </c>
      <c r="BC5" s="45">
        <v>234.97499999999999</v>
      </c>
      <c r="BD5" s="45">
        <v>2034</v>
      </c>
      <c r="BE5" s="45"/>
      <c r="BF5" s="45"/>
      <c r="BG5" s="45"/>
      <c r="BH5" s="45"/>
    </row>
    <row r="6" spans="2:60" hidden="1">
      <c r="B6" s="45"/>
      <c r="C6" s="45" t="s">
        <v>209</v>
      </c>
      <c r="D6" s="45">
        <v>191800</v>
      </c>
      <c r="E6" s="45">
        <v>73</v>
      </c>
      <c r="F6" s="45">
        <v>1682</v>
      </c>
      <c r="G6" s="45">
        <v>10527</v>
      </c>
      <c r="H6" s="45">
        <v>2745</v>
      </c>
      <c r="I6" s="45">
        <v>4103</v>
      </c>
      <c r="J6" s="45"/>
      <c r="K6" s="45">
        <v>4847</v>
      </c>
      <c r="L6" s="45">
        <v>5606</v>
      </c>
      <c r="M6" s="45">
        <v>285</v>
      </c>
      <c r="N6" s="45">
        <v>822</v>
      </c>
      <c r="O6" s="45">
        <v>0</v>
      </c>
      <c r="P6" s="45"/>
      <c r="Q6" s="45"/>
      <c r="R6" s="45">
        <v>6988</v>
      </c>
      <c r="S6" s="45">
        <v>0</v>
      </c>
      <c r="T6" s="45">
        <v>3018</v>
      </c>
      <c r="U6" s="45">
        <v>1834</v>
      </c>
      <c r="V6" s="45">
        <v>6320</v>
      </c>
      <c r="W6" s="45">
        <v>1174.5</v>
      </c>
      <c r="X6" s="45">
        <v>1554</v>
      </c>
      <c r="Y6" s="45">
        <v>37873</v>
      </c>
      <c r="Z6" s="45">
        <v>1429</v>
      </c>
      <c r="AA6" s="45">
        <v>14645</v>
      </c>
      <c r="AB6" s="45">
        <v>8488</v>
      </c>
      <c r="AC6" s="45">
        <v>519</v>
      </c>
      <c r="AD6" s="45">
        <v>6681</v>
      </c>
      <c r="AE6" s="45">
        <v>440</v>
      </c>
      <c r="AF6" s="45">
        <v>6932.5</v>
      </c>
      <c r="AG6" s="45">
        <v>9940</v>
      </c>
      <c r="AH6" s="45">
        <v>220</v>
      </c>
      <c r="AI6" s="45">
        <v>0</v>
      </c>
      <c r="AJ6" s="45">
        <v>624</v>
      </c>
      <c r="AK6" s="45">
        <v>31837</v>
      </c>
      <c r="AL6" s="45">
        <v>351</v>
      </c>
      <c r="AM6" s="45"/>
      <c r="AN6" s="45"/>
      <c r="AO6" s="45">
        <v>78250</v>
      </c>
      <c r="AP6" s="45">
        <v>194</v>
      </c>
      <c r="AQ6" s="45">
        <v>127520</v>
      </c>
      <c r="AR6" s="45">
        <v>88032</v>
      </c>
      <c r="AS6" s="45">
        <v>700</v>
      </c>
      <c r="AT6" s="45">
        <v>2044.8</v>
      </c>
      <c r="AU6" s="45">
        <v>369</v>
      </c>
      <c r="AV6" s="45">
        <v>0</v>
      </c>
      <c r="AW6" s="45">
        <v>2</v>
      </c>
      <c r="AX6" s="45">
        <v>1126</v>
      </c>
      <c r="AY6" s="45">
        <v>32</v>
      </c>
      <c r="AZ6" s="45">
        <v>1373</v>
      </c>
      <c r="BA6" s="45">
        <v>14</v>
      </c>
      <c r="BB6" s="45">
        <v>812</v>
      </c>
      <c r="BC6" s="45">
        <v>546</v>
      </c>
      <c r="BD6" s="45">
        <v>2034</v>
      </c>
      <c r="BE6" s="45"/>
      <c r="BF6" s="45"/>
      <c r="BG6" s="45"/>
      <c r="BH6" s="45"/>
    </row>
    <row r="7" spans="2:60" hidden="1">
      <c r="B7" s="45"/>
      <c r="C7" s="45" t="s">
        <v>210</v>
      </c>
      <c r="D7" s="45">
        <v>42</v>
      </c>
      <c r="E7" s="45">
        <v>73</v>
      </c>
      <c r="F7" s="45">
        <v>8</v>
      </c>
      <c r="G7" s="45">
        <v>3</v>
      </c>
      <c r="H7" s="45">
        <v>113</v>
      </c>
      <c r="I7" s="45">
        <v>432</v>
      </c>
      <c r="J7" s="45"/>
      <c r="K7" s="45">
        <v>186</v>
      </c>
      <c r="L7" s="45">
        <v>5606</v>
      </c>
      <c r="M7" s="45">
        <v>285</v>
      </c>
      <c r="N7" s="45">
        <v>105</v>
      </c>
      <c r="O7" s="45">
        <v>0</v>
      </c>
      <c r="P7" s="45"/>
      <c r="Q7" s="45"/>
      <c r="R7" s="45">
        <v>2146</v>
      </c>
      <c r="S7" s="45">
        <v>0</v>
      </c>
      <c r="T7" s="45">
        <v>49.5</v>
      </c>
      <c r="U7" s="45">
        <v>183</v>
      </c>
      <c r="V7" s="45">
        <v>103</v>
      </c>
      <c r="W7" s="45">
        <v>1174.5</v>
      </c>
      <c r="X7" s="45">
        <v>1554</v>
      </c>
      <c r="Y7" s="45">
        <v>36.5</v>
      </c>
      <c r="Z7" s="45">
        <v>170</v>
      </c>
      <c r="AA7" s="45">
        <v>14645</v>
      </c>
      <c r="AB7" s="45">
        <v>31</v>
      </c>
      <c r="AC7" s="45">
        <v>26</v>
      </c>
      <c r="AD7" s="45">
        <v>5</v>
      </c>
      <c r="AE7" s="45">
        <v>20</v>
      </c>
      <c r="AF7" s="45">
        <v>689</v>
      </c>
      <c r="AG7" s="45">
        <v>155</v>
      </c>
      <c r="AH7" s="45">
        <v>63</v>
      </c>
      <c r="AI7" s="45">
        <v>0</v>
      </c>
      <c r="AJ7" s="45">
        <v>5.333333333333333</v>
      </c>
      <c r="AK7" s="45">
        <v>31837</v>
      </c>
      <c r="AL7" s="45">
        <v>351</v>
      </c>
      <c r="AM7" s="45"/>
      <c r="AN7" s="45"/>
      <c r="AO7" s="45">
        <v>19.5</v>
      </c>
      <c r="AP7" s="45">
        <v>10</v>
      </c>
      <c r="AQ7" s="45">
        <v>2</v>
      </c>
      <c r="AR7" s="45">
        <v>-205</v>
      </c>
      <c r="AS7" s="45">
        <v>35</v>
      </c>
      <c r="AT7" s="45">
        <v>-127.8</v>
      </c>
      <c r="AU7" s="45">
        <v>2</v>
      </c>
      <c r="AV7" s="45">
        <v>0</v>
      </c>
      <c r="AW7" s="45">
        <v>2</v>
      </c>
      <c r="AX7" s="45">
        <v>28</v>
      </c>
      <c r="AY7" s="45">
        <v>32</v>
      </c>
      <c r="AZ7" s="45">
        <v>2</v>
      </c>
      <c r="BA7" s="45">
        <v>0.21666666666666667</v>
      </c>
      <c r="BB7" s="45">
        <v>2</v>
      </c>
      <c r="BC7" s="45">
        <v>67</v>
      </c>
      <c r="BD7" s="45">
        <v>2034</v>
      </c>
      <c r="BE7" s="45"/>
      <c r="BF7" s="45"/>
      <c r="BG7" s="45"/>
      <c r="BH7" s="45"/>
    </row>
    <row r="8" spans="2:60" hidden="1">
      <c r="B8" s="45" t="s">
        <v>211</v>
      </c>
      <c r="C8" s="45" t="s">
        <v>207</v>
      </c>
      <c r="D8" s="45">
        <v>17</v>
      </c>
      <c r="E8" s="45">
        <v>4</v>
      </c>
      <c r="F8" s="45">
        <v>23</v>
      </c>
      <c r="G8" s="45">
        <v>46</v>
      </c>
      <c r="H8" s="45">
        <v>18</v>
      </c>
      <c r="I8" s="45">
        <v>30</v>
      </c>
      <c r="J8" s="45"/>
      <c r="K8" s="45">
        <v>41</v>
      </c>
      <c r="L8" s="45">
        <v>0</v>
      </c>
      <c r="M8" s="45">
        <v>3</v>
      </c>
      <c r="N8" s="45">
        <v>1</v>
      </c>
      <c r="O8" s="45">
        <v>1</v>
      </c>
      <c r="P8" s="45">
        <v>10</v>
      </c>
      <c r="Q8" s="45"/>
      <c r="R8" s="45">
        <v>9</v>
      </c>
      <c r="S8" s="45">
        <v>0</v>
      </c>
      <c r="T8" s="45">
        <v>8</v>
      </c>
      <c r="U8" s="45">
        <v>14</v>
      </c>
      <c r="V8" s="45">
        <v>67</v>
      </c>
      <c r="W8" s="45">
        <v>0</v>
      </c>
      <c r="X8" s="45">
        <v>2</v>
      </c>
      <c r="Y8" s="45">
        <v>30</v>
      </c>
      <c r="Z8" s="45">
        <v>9</v>
      </c>
      <c r="AA8" s="45">
        <v>2</v>
      </c>
      <c r="AB8" s="45">
        <v>31</v>
      </c>
      <c r="AC8" s="45">
        <v>10</v>
      </c>
      <c r="AD8" s="45">
        <v>93</v>
      </c>
      <c r="AE8" s="45">
        <v>4</v>
      </c>
      <c r="AF8" s="45">
        <v>18</v>
      </c>
      <c r="AG8" s="45">
        <v>8</v>
      </c>
      <c r="AH8" s="45">
        <v>6</v>
      </c>
      <c r="AI8" s="45">
        <v>1</v>
      </c>
      <c r="AJ8" s="45">
        <v>9</v>
      </c>
      <c r="AK8" s="45">
        <v>2</v>
      </c>
      <c r="AL8" s="45">
        <v>15</v>
      </c>
      <c r="AM8" s="45">
        <v>5</v>
      </c>
      <c r="AN8" s="45">
        <v>3</v>
      </c>
      <c r="AO8" s="45">
        <v>258</v>
      </c>
      <c r="AP8" s="45">
        <v>14</v>
      </c>
      <c r="AQ8" s="45">
        <v>299</v>
      </c>
      <c r="AR8" s="45">
        <v>43</v>
      </c>
      <c r="AS8" s="45">
        <v>6</v>
      </c>
      <c r="AT8" s="45">
        <v>231</v>
      </c>
      <c r="AU8" s="45">
        <v>23</v>
      </c>
      <c r="AV8" s="45">
        <v>0</v>
      </c>
      <c r="AW8" s="45">
        <v>1</v>
      </c>
      <c r="AX8" s="45">
        <v>19</v>
      </c>
      <c r="AY8" s="45">
        <v>1</v>
      </c>
      <c r="AZ8" s="45">
        <v>746</v>
      </c>
      <c r="BA8" s="45">
        <v>60</v>
      </c>
      <c r="BB8" s="45">
        <v>84</v>
      </c>
      <c r="BC8" s="45">
        <v>27</v>
      </c>
      <c r="BD8" s="45">
        <v>0</v>
      </c>
      <c r="BE8" s="45">
        <v>23</v>
      </c>
      <c r="BF8" s="45">
        <v>91</v>
      </c>
      <c r="BG8" s="45"/>
      <c r="BH8" s="45"/>
    </row>
    <row r="9" spans="2:60" hidden="1">
      <c r="B9" s="45"/>
      <c r="C9" s="45" t="s">
        <v>208</v>
      </c>
      <c r="D9" s="45">
        <v>3775.1470588235293</v>
      </c>
      <c r="E9" s="45">
        <v>86.25</v>
      </c>
      <c r="F9" s="45">
        <v>54.492753623188399</v>
      </c>
      <c r="G9" s="45">
        <v>2176.376811594203</v>
      </c>
      <c r="H9" s="45">
        <v>1029.5555555555557</v>
      </c>
      <c r="I9" s="45">
        <v>2382</v>
      </c>
      <c r="J9" s="45"/>
      <c r="K9" s="45">
        <v>859.65447154471553</v>
      </c>
      <c r="L9" s="45">
        <v>0</v>
      </c>
      <c r="M9" s="45">
        <v>3000</v>
      </c>
      <c r="N9" s="45">
        <v>276.5</v>
      </c>
      <c r="O9" s="45">
        <v>440</v>
      </c>
      <c r="P9" s="45">
        <v>698.75</v>
      </c>
      <c r="Q9" s="45"/>
      <c r="R9" s="45">
        <v>2177.3148148148148</v>
      </c>
      <c r="S9" s="45">
        <v>0</v>
      </c>
      <c r="T9" s="45">
        <v>704.625</v>
      </c>
      <c r="U9" s="45">
        <v>1994.9285714285713</v>
      </c>
      <c r="V9" s="45">
        <v>1225.8718905472635</v>
      </c>
      <c r="W9" s="45">
        <v>0</v>
      </c>
      <c r="X9" s="45">
        <v>899.5</v>
      </c>
      <c r="Y9" s="45">
        <v>7996.875</v>
      </c>
      <c r="Z9" s="45">
        <v>1008.4259259259258</v>
      </c>
      <c r="AA9" s="45">
        <v>15963</v>
      </c>
      <c r="AB9" s="45">
        <v>1176.0580645161292</v>
      </c>
      <c r="AC9" s="45">
        <v>280.37916666666666</v>
      </c>
      <c r="AD9" s="45">
        <v>760.58791602662563</v>
      </c>
      <c r="AE9" s="45">
        <v>159.25</v>
      </c>
      <c r="AF9" s="45">
        <v>1201.75</v>
      </c>
      <c r="AG9" s="45">
        <v>703.80208333333326</v>
      </c>
      <c r="AH9" s="45">
        <v>633.08333333333337</v>
      </c>
      <c r="AI9" s="45">
        <v>37</v>
      </c>
      <c r="AJ9" s="45">
        <v>329.38888888888891</v>
      </c>
      <c r="AK9" s="45">
        <v>27503.5</v>
      </c>
      <c r="AL9" s="45">
        <v>1293.5999999999999</v>
      </c>
      <c r="AM9" s="45">
        <v>38.5</v>
      </c>
      <c r="AN9" s="45">
        <v>468</v>
      </c>
      <c r="AO9" s="45">
        <v>1968.8436615473242</v>
      </c>
      <c r="AP9" s="45">
        <v>95.38311688311687</v>
      </c>
      <c r="AQ9" s="45">
        <v>75.343354954224495</v>
      </c>
      <c r="AR9" s="45">
        <v>5607.676356589147</v>
      </c>
      <c r="AS9" s="45">
        <v>787.5</v>
      </c>
      <c r="AT9" s="45">
        <v>234.97827561327583</v>
      </c>
      <c r="AU9" s="45">
        <v>67.884057971014499</v>
      </c>
      <c r="AV9" s="45">
        <v>0</v>
      </c>
      <c r="AW9" s="45">
        <v>460</v>
      </c>
      <c r="AX9" s="45">
        <v>275.75438596491227</v>
      </c>
      <c r="AY9" s="45">
        <v>30</v>
      </c>
      <c r="AZ9" s="45">
        <v>118.85989461833964</v>
      </c>
      <c r="BA9" s="45">
        <v>2.5782828282828283</v>
      </c>
      <c r="BB9" s="45">
        <v>208.02107426303857</v>
      </c>
      <c r="BC9" s="45">
        <v>304.5</v>
      </c>
      <c r="BD9" s="45">
        <v>0</v>
      </c>
      <c r="BE9" s="45">
        <v>272.25362318840581</v>
      </c>
      <c r="BF9" s="45">
        <v>12.957209457209457</v>
      </c>
      <c r="BG9" s="45"/>
      <c r="BH9" s="45"/>
    </row>
    <row r="10" spans="2:60" hidden="1">
      <c r="B10" s="45"/>
      <c r="C10" s="45" t="s">
        <v>209</v>
      </c>
      <c r="D10" s="45">
        <v>18581</v>
      </c>
      <c r="E10" s="45">
        <v>178</v>
      </c>
      <c r="F10" s="45">
        <v>912</v>
      </c>
      <c r="G10" s="45">
        <v>39242</v>
      </c>
      <c r="H10" s="45">
        <v>6081</v>
      </c>
      <c r="I10" s="45">
        <v>9055</v>
      </c>
      <c r="J10" s="45"/>
      <c r="K10" s="45">
        <v>3343</v>
      </c>
      <c r="L10" s="45">
        <v>0</v>
      </c>
      <c r="M10" s="45">
        <v>5190</v>
      </c>
      <c r="N10" s="45">
        <v>276.5</v>
      </c>
      <c r="O10" s="45">
        <v>440</v>
      </c>
      <c r="P10" s="45">
        <v>2096</v>
      </c>
      <c r="Q10" s="45"/>
      <c r="R10" s="45">
        <v>5427.5</v>
      </c>
      <c r="S10" s="45">
        <v>0</v>
      </c>
      <c r="T10" s="45">
        <v>4233</v>
      </c>
      <c r="U10" s="45">
        <v>11931</v>
      </c>
      <c r="V10" s="45">
        <v>10603</v>
      </c>
      <c r="W10" s="45">
        <v>0</v>
      </c>
      <c r="X10" s="45">
        <v>1666</v>
      </c>
      <c r="Y10" s="45">
        <v>55194</v>
      </c>
      <c r="Z10" s="45">
        <v>4434.666666666667</v>
      </c>
      <c r="AA10" s="45">
        <v>22651</v>
      </c>
      <c r="AB10" s="45">
        <v>7923</v>
      </c>
      <c r="AC10" s="45">
        <v>2264</v>
      </c>
      <c r="AD10" s="45">
        <v>6422</v>
      </c>
      <c r="AE10" s="45">
        <v>257</v>
      </c>
      <c r="AF10" s="45">
        <v>3249</v>
      </c>
      <c r="AG10" s="45">
        <v>1870</v>
      </c>
      <c r="AH10" s="45">
        <v>2012</v>
      </c>
      <c r="AI10" s="45">
        <v>37</v>
      </c>
      <c r="AJ10" s="45">
        <v>632</v>
      </c>
      <c r="AK10" s="45">
        <v>28925</v>
      </c>
      <c r="AL10" s="45">
        <v>7582</v>
      </c>
      <c r="AM10" s="45">
        <v>73</v>
      </c>
      <c r="AN10" s="45">
        <v>1048</v>
      </c>
      <c r="AO10" s="45">
        <v>39300</v>
      </c>
      <c r="AP10" s="45">
        <v>453</v>
      </c>
      <c r="AQ10" s="45">
        <v>2324</v>
      </c>
      <c r="AR10" s="45">
        <v>57771</v>
      </c>
      <c r="AS10" s="45">
        <v>925</v>
      </c>
      <c r="AT10" s="45">
        <v>1728</v>
      </c>
      <c r="AU10" s="45">
        <v>369</v>
      </c>
      <c r="AV10" s="45">
        <v>0</v>
      </c>
      <c r="AW10" s="45">
        <v>460</v>
      </c>
      <c r="AX10" s="45">
        <v>2700</v>
      </c>
      <c r="AY10" s="45">
        <v>30</v>
      </c>
      <c r="AZ10" s="45">
        <v>2052</v>
      </c>
      <c r="BA10" s="45">
        <v>8</v>
      </c>
      <c r="BB10" s="45">
        <v>987.33333333333337</v>
      </c>
      <c r="BC10" s="45">
        <v>853</v>
      </c>
      <c r="BD10" s="45">
        <v>0</v>
      </c>
      <c r="BE10" s="45">
        <v>1707.3333333333333</v>
      </c>
      <c r="BF10" s="45">
        <v>64</v>
      </c>
      <c r="BG10" s="45"/>
      <c r="BH10" s="45"/>
    </row>
    <row r="11" spans="2:60" hidden="1">
      <c r="B11" s="45"/>
      <c r="C11" s="45" t="s">
        <v>210</v>
      </c>
      <c r="D11" s="45">
        <v>15.5</v>
      </c>
      <c r="E11" s="45">
        <v>46</v>
      </c>
      <c r="F11" s="45">
        <v>1.5</v>
      </c>
      <c r="G11" s="45">
        <v>3</v>
      </c>
      <c r="H11" s="45">
        <v>18</v>
      </c>
      <c r="I11" s="45">
        <v>55</v>
      </c>
      <c r="J11" s="45"/>
      <c r="K11" s="45">
        <v>44.5</v>
      </c>
      <c r="L11" s="45">
        <v>0</v>
      </c>
      <c r="M11" s="45">
        <v>1622</v>
      </c>
      <c r="N11" s="45">
        <v>276.5</v>
      </c>
      <c r="O11" s="45">
        <v>440</v>
      </c>
      <c r="P11" s="45">
        <v>133</v>
      </c>
      <c r="Q11" s="45"/>
      <c r="R11" s="45">
        <v>125</v>
      </c>
      <c r="S11" s="45">
        <v>0</v>
      </c>
      <c r="T11" s="45">
        <v>10</v>
      </c>
      <c r="U11" s="45">
        <v>103</v>
      </c>
      <c r="V11" s="45">
        <v>8</v>
      </c>
      <c r="W11" s="45">
        <v>0</v>
      </c>
      <c r="X11" s="45">
        <v>133</v>
      </c>
      <c r="Y11" s="45">
        <v>163</v>
      </c>
      <c r="Z11" s="45">
        <v>84</v>
      </c>
      <c r="AA11" s="45">
        <v>9275</v>
      </c>
      <c r="AB11" s="45">
        <v>1.6</v>
      </c>
      <c r="AC11" s="45">
        <v>0.5</v>
      </c>
      <c r="AD11" s="45">
        <v>7</v>
      </c>
      <c r="AE11" s="45">
        <v>58</v>
      </c>
      <c r="AF11" s="45">
        <v>110</v>
      </c>
      <c r="AG11" s="45">
        <v>14.75</v>
      </c>
      <c r="AH11" s="45">
        <v>34</v>
      </c>
      <c r="AI11" s="45">
        <v>37</v>
      </c>
      <c r="AJ11" s="45">
        <v>1.5</v>
      </c>
      <c r="AK11" s="45">
        <v>26082</v>
      </c>
      <c r="AL11" s="45">
        <v>5</v>
      </c>
      <c r="AM11" s="45">
        <v>11</v>
      </c>
      <c r="AN11" s="45">
        <v>21</v>
      </c>
      <c r="AO11" s="45">
        <v>5.6363636363636367</v>
      </c>
      <c r="AP11" s="45">
        <v>4</v>
      </c>
      <c r="AQ11" s="45">
        <v>1</v>
      </c>
      <c r="AR11" s="45">
        <v>0.25</v>
      </c>
      <c r="AS11" s="45">
        <v>700</v>
      </c>
      <c r="AT11" s="45">
        <v>1.4</v>
      </c>
      <c r="AU11" s="45">
        <v>1</v>
      </c>
      <c r="AV11" s="45">
        <v>0</v>
      </c>
      <c r="AW11" s="45">
        <v>460</v>
      </c>
      <c r="AX11" s="45">
        <v>3</v>
      </c>
      <c r="AY11" s="45">
        <v>30</v>
      </c>
      <c r="AZ11" s="45">
        <v>0.625</v>
      </c>
      <c r="BA11" s="45">
        <v>0.33333333333333331</v>
      </c>
      <c r="BB11" s="45">
        <v>2.6666666666666665</v>
      </c>
      <c r="BC11" s="45">
        <v>62</v>
      </c>
      <c r="BD11" s="45">
        <v>0</v>
      </c>
      <c r="BE11" s="45">
        <v>7</v>
      </c>
      <c r="BF11" s="45">
        <v>1.2727272727272727</v>
      </c>
      <c r="BG11" s="45"/>
      <c r="BH11" s="45"/>
    </row>
    <row r="12" spans="2:60" hidden="1">
      <c r="B12" s="45" t="s">
        <v>212</v>
      </c>
      <c r="C12" s="45" t="s">
        <v>207</v>
      </c>
      <c r="D12" s="45">
        <v>20</v>
      </c>
      <c r="E12" s="45">
        <v>3</v>
      </c>
      <c r="F12" s="45">
        <v>9</v>
      </c>
      <c r="G12" s="45">
        <v>43</v>
      </c>
      <c r="H12" s="45">
        <v>20</v>
      </c>
      <c r="I12" s="45">
        <v>44</v>
      </c>
      <c r="J12" s="45">
        <v>35</v>
      </c>
      <c r="K12" s="45">
        <v>33</v>
      </c>
      <c r="L12" s="45">
        <v>1</v>
      </c>
      <c r="M12" s="45">
        <v>5</v>
      </c>
      <c r="N12" s="45">
        <v>0</v>
      </c>
      <c r="O12" s="45">
        <v>1</v>
      </c>
      <c r="P12" s="45">
        <v>5</v>
      </c>
      <c r="Q12" s="45">
        <v>3</v>
      </c>
      <c r="R12" s="45">
        <v>19</v>
      </c>
      <c r="S12" s="45">
        <v>1</v>
      </c>
      <c r="T12" s="45">
        <v>13</v>
      </c>
      <c r="U12" s="45">
        <v>9</v>
      </c>
      <c r="V12" s="45">
        <v>79</v>
      </c>
      <c r="W12" s="45">
        <v>1</v>
      </c>
      <c r="X12" s="45">
        <v>2</v>
      </c>
      <c r="Y12" s="45">
        <v>37</v>
      </c>
      <c r="Z12" s="45">
        <v>11</v>
      </c>
      <c r="AA12" s="45">
        <v>1</v>
      </c>
      <c r="AB12" s="45">
        <v>48</v>
      </c>
      <c r="AC12" s="45">
        <v>2</v>
      </c>
      <c r="AD12" s="45">
        <v>138</v>
      </c>
      <c r="AE12" s="45">
        <v>8</v>
      </c>
      <c r="AF12" s="45">
        <v>19</v>
      </c>
      <c r="AG12" s="45">
        <v>7</v>
      </c>
      <c r="AH12" s="45">
        <v>4</v>
      </c>
      <c r="AI12" s="45">
        <v>0</v>
      </c>
      <c r="AJ12" s="45">
        <v>16</v>
      </c>
      <c r="AK12" s="45">
        <v>2</v>
      </c>
      <c r="AL12" s="45">
        <v>18</v>
      </c>
      <c r="AM12" s="45">
        <v>12</v>
      </c>
      <c r="AN12" s="45">
        <v>1</v>
      </c>
      <c r="AO12" s="45">
        <v>330</v>
      </c>
      <c r="AP12" s="45">
        <v>17</v>
      </c>
      <c r="AQ12" s="45">
        <v>398</v>
      </c>
      <c r="AR12" s="45">
        <v>49</v>
      </c>
      <c r="AS12" s="45">
        <v>6</v>
      </c>
      <c r="AT12" s="45">
        <v>294</v>
      </c>
      <c r="AU12" s="45">
        <v>26</v>
      </c>
      <c r="AV12" s="45">
        <v>0</v>
      </c>
      <c r="AW12" s="45">
        <v>1</v>
      </c>
      <c r="AX12" s="45">
        <v>11</v>
      </c>
      <c r="AY12" s="45">
        <v>2</v>
      </c>
      <c r="AZ12" s="45">
        <v>979</v>
      </c>
      <c r="BA12" s="45">
        <v>24</v>
      </c>
      <c r="BB12" s="45">
        <v>113</v>
      </c>
      <c r="BC12" s="45">
        <v>71</v>
      </c>
      <c r="BD12" s="45">
        <v>0</v>
      </c>
      <c r="BE12" s="45">
        <v>36</v>
      </c>
      <c r="BF12" s="45">
        <v>24</v>
      </c>
      <c r="BG12" s="45">
        <v>44</v>
      </c>
      <c r="BH12" s="45">
        <v>14</v>
      </c>
    </row>
    <row r="13" spans="2:60" hidden="1">
      <c r="B13" s="45"/>
      <c r="C13" s="45" t="s">
        <v>208</v>
      </c>
      <c r="D13" s="45">
        <v>4473.4166666666661</v>
      </c>
      <c r="E13" s="45">
        <v>230.33333333333334</v>
      </c>
      <c r="F13" s="45">
        <v>27.922222222222224</v>
      </c>
      <c r="G13" s="45">
        <v>1119.8255813953488</v>
      </c>
      <c r="H13" s="45">
        <v>652.9</v>
      </c>
      <c r="I13" s="45">
        <v>2757.681818181818</v>
      </c>
      <c r="J13" s="45">
        <v>3000.0190476190478</v>
      </c>
      <c r="K13" s="45">
        <v>1077.0020202020203</v>
      </c>
      <c r="L13" s="45">
        <v>13</v>
      </c>
      <c r="M13" s="45">
        <v>1835.4</v>
      </c>
      <c r="N13" s="45">
        <v>0</v>
      </c>
      <c r="O13" s="45">
        <v>1090</v>
      </c>
      <c r="P13" s="45">
        <v>586.64</v>
      </c>
      <c r="Q13" s="45">
        <v>592.33333333333337</v>
      </c>
      <c r="R13" s="45">
        <v>4454.605263157895</v>
      </c>
      <c r="S13" s="45">
        <v>60</v>
      </c>
      <c r="T13" s="45">
        <v>1480.0769230769231</v>
      </c>
      <c r="U13" s="45">
        <v>1781.4444444444443</v>
      </c>
      <c r="V13" s="45">
        <v>1170.3679324894515</v>
      </c>
      <c r="W13" s="45">
        <v>16</v>
      </c>
      <c r="X13" s="45">
        <v>242.66666666666666</v>
      </c>
      <c r="Y13" s="45">
        <v>12628.258333333333</v>
      </c>
      <c r="Z13" s="45">
        <v>1025.3030303030303</v>
      </c>
      <c r="AA13" s="45">
        <v>19917</v>
      </c>
      <c r="AB13" s="45">
        <v>1421.1736111111113</v>
      </c>
      <c r="AC13" s="45">
        <v>175</v>
      </c>
      <c r="AD13" s="45">
        <v>795.51207729468604</v>
      </c>
      <c r="AE13" s="45">
        <v>389.41666666666669</v>
      </c>
      <c r="AF13" s="45">
        <v>1175.078947368421</v>
      </c>
      <c r="AG13" s="45">
        <v>1179.3095238095241</v>
      </c>
      <c r="AH13" s="45">
        <v>830.75</v>
      </c>
      <c r="AI13" s="45">
        <v>0</v>
      </c>
      <c r="AJ13" s="45">
        <v>293.84375</v>
      </c>
      <c r="AK13" s="45">
        <v>13060.5</v>
      </c>
      <c r="AL13" s="45">
        <v>951.987037037037</v>
      </c>
      <c r="AM13" s="45">
        <v>76.847619047619048</v>
      </c>
      <c r="AN13" s="45">
        <v>314</v>
      </c>
      <c r="AO13" s="45">
        <v>1936.1828138528142</v>
      </c>
      <c r="AP13" s="45">
        <v>67.945098039215679</v>
      </c>
      <c r="AQ13" s="45">
        <v>66.692706588498041</v>
      </c>
      <c r="AR13" s="45">
        <v>5331.9941690962096</v>
      </c>
      <c r="AS13" s="45">
        <v>939.16666666666663</v>
      </c>
      <c r="AT13" s="45">
        <v>198.28156912050545</v>
      </c>
      <c r="AU13" s="45">
        <v>12.869963369963369</v>
      </c>
      <c r="AV13" s="45">
        <v>0</v>
      </c>
      <c r="AW13" s="45">
        <v>3961</v>
      </c>
      <c r="AX13" s="45">
        <v>44.590909090909093</v>
      </c>
      <c r="AY13" s="45">
        <v>14.5</v>
      </c>
      <c r="AZ13" s="45">
        <v>111.69411830990481</v>
      </c>
      <c r="BA13" s="45">
        <v>2.4444444444444442</v>
      </c>
      <c r="BB13" s="45">
        <v>175.04454277286135</v>
      </c>
      <c r="BC13" s="45">
        <v>365.44131455399065</v>
      </c>
      <c r="BD13" s="45">
        <v>0</v>
      </c>
      <c r="BE13" s="45">
        <v>374.66666666666669</v>
      </c>
      <c r="BF13" s="45">
        <v>23.398148148148149</v>
      </c>
      <c r="BG13" s="45">
        <v>114.38636363636364</v>
      </c>
      <c r="BH13" s="45">
        <v>14.130952380952381</v>
      </c>
    </row>
    <row r="14" spans="2:60" hidden="1">
      <c r="B14" s="45"/>
      <c r="C14" s="45" t="s">
        <v>209</v>
      </c>
      <c r="D14" s="45">
        <v>27961</v>
      </c>
      <c r="E14" s="45">
        <v>676</v>
      </c>
      <c r="F14" s="45">
        <v>71</v>
      </c>
      <c r="G14" s="45">
        <v>22081</v>
      </c>
      <c r="H14" s="45">
        <v>1635</v>
      </c>
      <c r="I14" s="45">
        <v>19380</v>
      </c>
      <c r="J14" s="45">
        <v>47776</v>
      </c>
      <c r="K14" s="45">
        <v>9523</v>
      </c>
      <c r="L14" s="45">
        <v>13</v>
      </c>
      <c r="M14" s="45">
        <v>3712</v>
      </c>
      <c r="N14" s="45">
        <v>0</v>
      </c>
      <c r="O14" s="45">
        <v>1090</v>
      </c>
      <c r="P14" s="45">
        <v>1027</v>
      </c>
      <c r="Q14" s="45">
        <v>891</v>
      </c>
      <c r="R14" s="45">
        <v>42824</v>
      </c>
      <c r="S14" s="45">
        <v>60</v>
      </c>
      <c r="T14" s="45">
        <v>10564</v>
      </c>
      <c r="U14" s="45">
        <v>11150</v>
      </c>
      <c r="V14" s="45">
        <v>10008</v>
      </c>
      <c r="W14" s="45">
        <v>16</v>
      </c>
      <c r="X14" s="45">
        <v>442</v>
      </c>
      <c r="Y14" s="45">
        <v>319910</v>
      </c>
      <c r="Z14" s="45">
        <v>2730</v>
      </c>
      <c r="AA14" s="45">
        <v>19917</v>
      </c>
      <c r="AB14" s="45">
        <v>6037</v>
      </c>
      <c r="AC14" s="45">
        <v>298</v>
      </c>
      <c r="AD14" s="45">
        <v>15489</v>
      </c>
      <c r="AE14" s="45">
        <v>1258</v>
      </c>
      <c r="AF14" s="45">
        <v>2751</v>
      </c>
      <c r="AG14" s="45">
        <v>3668</v>
      </c>
      <c r="AH14" s="45">
        <v>1716</v>
      </c>
      <c r="AI14" s="45">
        <v>0</v>
      </c>
      <c r="AJ14" s="45">
        <v>2096</v>
      </c>
      <c r="AK14" s="45">
        <v>15070</v>
      </c>
      <c r="AL14" s="45">
        <v>9285</v>
      </c>
      <c r="AM14" s="45">
        <v>399</v>
      </c>
      <c r="AN14" s="45">
        <v>314</v>
      </c>
      <c r="AO14" s="45">
        <v>39300</v>
      </c>
      <c r="AP14" s="45">
        <v>398.4</v>
      </c>
      <c r="AQ14" s="45">
        <v>1112</v>
      </c>
      <c r="AR14" s="45">
        <v>95300</v>
      </c>
      <c r="AS14" s="45">
        <v>1655</v>
      </c>
      <c r="AT14" s="45">
        <v>1726</v>
      </c>
      <c r="AU14" s="45">
        <v>50</v>
      </c>
      <c r="AV14" s="45">
        <v>0</v>
      </c>
      <c r="AW14" s="45">
        <v>3961</v>
      </c>
      <c r="AX14" s="45">
        <v>121.5</v>
      </c>
      <c r="AY14" s="45">
        <v>22</v>
      </c>
      <c r="AZ14" s="45">
        <v>2736</v>
      </c>
      <c r="BA14" s="45">
        <v>17</v>
      </c>
      <c r="BB14" s="45">
        <v>1124</v>
      </c>
      <c r="BC14" s="45">
        <v>2349</v>
      </c>
      <c r="BD14" s="45">
        <v>0</v>
      </c>
      <c r="BE14" s="45">
        <v>4944</v>
      </c>
      <c r="BF14" s="45">
        <v>417</v>
      </c>
      <c r="BG14" s="45">
        <v>1334</v>
      </c>
      <c r="BH14" s="45">
        <v>25</v>
      </c>
    </row>
    <row r="15" spans="2:60" hidden="1">
      <c r="B15" s="45"/>
      <c r="C15" s="45" t="s">
        <v>210</v>
      </c>
      <c r="D15" s="45">
        <v>47</v>
      </c>
      <c r="E15" s="45">
        <v>5</v>
      </c>
      <c r="F15" s="45">
        <v>5</v>
      </c>
      <c r="G15" s="45">
        <v>1.5</v>
      </c>
      <c r="H15" s="45">
        <v>39</v>
      </c>
      <c r="I15" s="45">
        <v>129</v>
      </c>
      <c r="J15" s="45">
        <v>53</v>
      </c>
      <c r="K15" s="45">
        <v>18</v>
      </c>
      <c r="L15" s="45">
        <v>13</v>
      </c>
      <c r="M15" s="45">
        <v>12</v>
      </c>
      <c r="N15" s="45">
        <v>0</v>
      </c>
      <c r="O15" s="45">
        <v>1090</v>
      </c>
      <c r="P15" s="45">
        <v>176.2</v>
      </c>
      <c r="Q15" s="45">
        <v>231</v>
      </c>
      <c r="R15" s="45">
        <v>3</v>
      </c>
      <c r="S15" s="45">
        <v>60</v>
      </c>
      <c r="T15" s="45">
        <v>1</v>
      </c>
      <c r="U15" s="45">
        <v>73</v>
      </c>
      <c r="V15" s="45">
        <v>9.5</v>
      </c>
      <c r="W15" s="45">
        <v>16</v>
      </c>
      <c r="X15" s="45">
        <v>43.333333333333336</v>
      </c>
      <c r="Y15" s="45">
        <v>27</v>
      </c>
      <c r="Z15" s="45">
        <v>13</v>
      </c>
      <c r="AA15" s="45">
        <v>19917</v>
      </c>
      <c r="AB15" s="45">
        <v>26</v>
      </c>
      <c r="AC15" s="45">
        <v>52</v>
      </c>
      <c r="AD15" s="45">
        <v>1.5</v>
      </c>
      <c r="AE15" s="45">
        <v>4.333333333333333</v>
      </c>
      <c r="AF15" s="45">
        <v>47</v>
      </c>
      <c r="AG15" s="45">
        <v>104.5</v>
      </c>
      <c r="AH15" s="45">
        <v>377</v>
      </c>
      <c r="AI15" s="45">
        <v>0</v>
      </c>
      <c r="AJ15" s="45">
        <v>7</v>
      </c>
      <c r="AK15" s="45">
        <v>11051</v>
      </c>
      <c r="AL15" s="45">
        <v>13</v>
      </c>
      <c r="AM15" s="45">
        <v>3</v>
      </c>
      <c r="AN15" s="45">
        <v>314</v>
      </c>
      <c r="AO15" s="45">
        <v>2</v>
      </c>
      <c r="AP15" s="45">
        <v>2</v>
      </c>
      <c r="AQ15" s="45">
        <v>1</v>
      </c>
      <c r="AR15" s="45">
        <v>5</v>
      </c>
      <c r="AS15" s="45">
        <v>150</v>
      </c>
      <c r="AT15" s="45">
        <v>3.6399999999999997</v>
      </c>
      <c r="AU15" s="45">
        <v>0.2857142857142857</v>
      </c>
      <c r="AV15" s="45">
        <v>0</v>
      </c>
      <c r="AW15" s="45">
        <v>3961</v>
      </c>
      <c r="AX15" s="45">
        <v>19</v>
      </c>
      <c r="AY15" s="45">
        <v>7</v>
      </c>
      <c r="AZ15" s="45">
        <v>0.875</v>
      </c>
      <c r="BA15" s="45">
        <v>0.5</v>
      </c>
      <c r="BB15" s="45">
        <v>3</v>
      </c>
      <c r="BC15" s="45">
        <v>13.5</v>
      </c>
      <c r="BD15" s="45">
        <v>0</v>
      </c>
      <c r="BE15" s="45">
        <v>6</v>
      </c>
      <c r="BF15" s="45">
        <v>0.55555555555555558</v>
      </c>
      <c r="BG15" s="45">
        <v>1.6666666666666667</v>
      </c>
      <c r="BH15" s="45">
        <v>2</v>
      </c>
    </row>
    <row r="16" spans="2:60">
      <c r="B16" s="45" t="s">
        <v>213</v>
      </c>
      <c r="C16" s="45" t="s">
        <v>207</v>
      </c>
      <c r="D16" s="45">
        <v>44</v>
      </c>
      <c r="E16" s="45">
        <v>8</v>
      </c>
      <c r="F16" s="45">
        <v>39</v>
      </c>
      <c r="G16" s="45">
        <v>106</v>
      </c>
      <c r="H16" s="45">
        <v>43</v>
      </c>
      <c r="I16" s="45">
        <v>81</v>
      </c>
      <c r="J16" s="45">
        <v>35</v>
      </c>
      <c r="K16" s="45">
        <v>85</v>
      </c>
      <c r="L16" s="45">
        <v>2</v>
      </c>
      <c r="M16" s="45">
        <v>9</v>
      </c>
      <c r="N16" s="45">
        <v>5</v>
      </c>
      <c r="O16" s="45">
        <v>2</v>
      </c>
      <c r="P16" s="45">
        <v>15</v>
      </c>
      <c r="Q16" s="45">
        <v>3</v>
      </c>
      <c r="R16" s="45">
        <v>32</v>
      </c>
      <c r="S16" s="45">
        <v>1</v>
      </c>
      <c r="T16" s="45">
        <v>24</v>
      </c>
      <c r="U16" s="45">
        <v>29</v>
      </c>
      <c r="V16" s="45">
        <v>194</v>
      </c>
      <c r="W16" s="45">
        <v>2</v>
      </c>
      <c r="X16" s="45">
        <v>5</v>
      </c>
      <c r="Y16" s="45">
        <v>85</v>
      </c>
      <c r="Z16" s="45">
        <v>24</v>
      </c>
      <c r="AA16" s="45">
        <v>4</v>
      </c>
      <c r="AB16" s="45">
        <v>100</v>
      </c>
      <c r="AC16" s="45">
        <v>14</v>
      </c>
      <c r="AD16" s="45">
        <v>290</v>
      </c>
      <c r="AE16" s="45">
        <v>15</v>
      </c>
      <c r="AF16" s="45">
        <v>46</v>
      </c>
      <c r="AG16" s="45">
        <v>21</v>
      </c>
      <c r="AH16" s="45">
        <v>13</v>
      </c>
      <c r="AI16" s="45">
        <v>1</v>
      </c>
      <c r="AJ16" s="45">
        <v>34</v>
      </c>
      <c r="AK16" s="45">
        <v>5</v>
      </c>
      <c r="AL16" s="45">
        <v>34</v>
      </c>
      <c r="AM16" s="45">
        <v>17</v>
      </c>
      <c r="AN16" s="45">
        <v>4</v>
      </c>
      <c r="AO16" s="45">
        <v>706</v>
      </c>
      <c r="AP16" s="45">
        <v>38</v>
      </c>
      <c r="AQ16" s="45">
        <v>861</v>
      </c>
      <c r="AR16" s="45">
        <v>122</v>
      </c>
      <c r="AS16" s="45">
        <v>16</v>
      </c>
      <c r="AT16" s="45">
        <v>638</v>
      </c>
      <c r="AU16" s="45">
        <v>65</v>
      </c>
      <c r="AV16" s="45">
        <v>0</v>
      </c>
      <c r="AW16" s="45">
        <v>3</v>
      </c>
      <c r="AX16" s="45">
        <v>35</v>
      </c>
      <c r="AY16" s="45">
        <v>4</v>
      </c>
      <c r="AZ16" s="45">
        <v>1996</v>
      </c>
      <c r="BA16" s="45">
        <v>122</v>
      </c>
      <c r="BB16" s="45">
        <v>229</v>
      </c>
      <c r="BC16" s="45">
        <v>118</v>
      </c>
      <c r="BD16" s="45">
        <v>1</v>
      </c>
      <c r="BE16" s="45">
        <v>59</v>
      </c>
      <c r="BF16" s="45">
        <v>115</v>
      </c>
      <c r="BG16" s="45">
        <v>44</v>
      </c>
      <c r="BH16" s="45">
        <v>14</v>
      </c>
    </row>
    <row r="17" spans="2:60" s="47" customFormat="1">
      <c r="B17" s="46"/>
      <c r="C17" s="46" t="s">
        <v>208</v>
      </c>
      <c r="D17" s="46">
        <v>7939.9507575757571</v>
      </c>
      <c r="E17" s="46">
        <v>138.625</v>
      </c>
      <c r="F17" s="46">
        <v>87.388034188034183</v>
      </c>
      <c r="G17" s="46">
        <v>1593.7248427672957</v>
      </c>
      <c r="H17" s="46">
        <v>894.58139534883719</v>
      </c>
      <c r="I17" s="46">
        <v>2567.9506172839506</v>
      </c>
      <c r="J17" s="46">
        <v>3000.0190476190478</v>
      </c>
      <c r="K17" s="46">
        <v>1057.6282352941175</v>
      </c>
      <c r="L17" s="46">
        <v>2809.5</v>
      </c>
      <c r="M17" s="46">
        <v>2051.3333333333335</v>
      </c>
      <c r="N17" s="46">
        <v>408.7</v>
      </c>
      <c r="O17" s="46">
        <v>765</v>
      </c>
      <c r="P17" s="46">
        <v>661.38</v>
      </c>
      <c r="Q17" s="46">
        <v>592.33333333333337</v>
      </c>
      <c r="R17" s="46">
        <v>3755.3541666666665</v>
      </c>
      <c r="S17" s="46">
        <v>60</v>
      </c>
      <c r="T17" s="46">
        <v>1175.5625</v>
      </c>
      <c r="U17" s="46">
        <v>1706</v>
      </c>
      <c r="V17" s="46">
        <v>1306.0361683848796</v>
      </c>
      <c r="W17" s="46">
        <v>595.25</v>
      </c>
      <c r="X17" s="46">
        <v>767.66666666666674</v>
      </c>
      <c r="Y17" s="46">
        <v>9724.2399019607838</v>
      </c>
      <c r="Z17" s="46">
        <v>973.75694444444434</v>
      </c>
      <c r="AA17" s="46">
        <v>16622</v>
      </c>
      <c r="AB17" s="46">
        <v>1456.7563333333337</v>
      </c>
      <c r="AC17" s="46">
        <v>264.19940476190476</v>
      </c>
      <c r="AD17" s="46">
        <v>845.82267651888344</v>
      </c>
      <c r="AE17" s="46">
        <v>284.35555555555561</v>
      </c>
      <c r="AF17" s="46">
        <v>1372.5108695652175</v>
      </c>
      <c r="AG17" s="46">
        <v>1463.8690476190475</v>
      </c>
      <c r="AH17" s="46">
        <v>581.26923076923072</v>
      </c>
      <c r="AI17" s="46">
        <v>37</v>
      </c>
      <c r="AJ17" s="46">
        <v>279.8039215686274</v>
      </c>
      <c r="AK17" s="46">
        <v>22593</v>
      </c>
      <c r="AL17" s="46">
        <v>1085.0225490196078</v>
      </c>
      <c r="AM17" s="46">
        <v>65.568907563025206</v>
      </c>
      <c r="AN17" s="46">
        <v>429.5</v>
      </c>
      <c r="AO17" s="46">
        <v>2361.6177902511404</v>
      </c>
      <c r="AP17" s="46">
        <v>83.221850079744812</v>
      </c>
      <c r="AQ17" s="46">
        <v>228.94418546674646</v>
      </c>
      <c r="AR17" s="46">
        <v>6490.8743326786034</v>
      </c>
      <c r="AS17" s="46">
        <v>780.9375</v>
      </c>
      <c r="AT17" s="46">
        <v>225.5065054974821</v>
      </c>
      <c r="AU17" s="46">
        <v>48.84542124542125</v>
      </c>
      <c r="AV17" s="46" t="e">
        <v>#DIV/0!</v>
      </c>
      <c r="AW17" s="46">
        <v>1474.3333333333333</v>
      </c>
      <c r="AX17" s="46">
        <v>206.25238095238095</v>
      </c>
      <c r="AY17" s="46">
        <v>22.75</v>
      </c>
      <c r="AZ17" s="46">
        <v>117.41540491516943</v>
      </c>
      <c r="BA17" s="46">
        <v>2.7602210630899155</v>
      </c>
      <c r="BB17" s="46">
        <v>184.25168954044503</v>
      </c>
      <c r="BC17" s="46">
        <v>329.3841807909605</v>
      </c>
      <c r="BD17" s="46">
        <v>2034</v>
      </c>
      <c r="BE17" s="46">
        <v>334.74293785310738</v>
      </c>
      <c r="BF17" s="46">
        <v>15.136187966622749</v>
      </c>
      <c r="BG17" s="46">
        <v>114.38636363636364</v>
      </c>
      <c r="BH17" s="46">
        <v>14.130952380952381</v>
      </c>
    </row>
    <row r="18" spans="2:60">
      <c r="B18" s="45"/>
      <c r="C18" s="45" t="s">
        <v>209</v>
      </c>
      <c r="D18" s="45">
        <v>191800</v>
      </c>
      <c r="E18" s="45">
        <v>676</v>
      </c>
      <c r="F18" s="45">
        <v>1682</v>
      </c>
      <c r="G18" s="45">
        <v>39242</v>
      </c>
      <c r="H18" s="45">
        <v>6081</v>
      </c>
      <c r="I18" s="45">
        <v>19380</v>
      </c>
      <c r="J18" s="45">
        <v>47776</v>
      </c>
      <c r="K18" s="45">
        <v>9523</v>
      </c>
      <c r="L18" s="45">
        <v>5606</v>
      </c>
      <c r="M18" s="45">
        <v>5190</v>
      </c>
      <c r="N18" s="45">
        <v>822</v>
      </c>
      <c r="O18" s="45">
        <v>1090</v>
      </c>
      <c r="P18" s="45">
        <v>2096</v>
      </c>
      <c r="Q18" s="45">
        <v>891</v>
      </c>
      <c r="R18" s="45">
        <v>42824</v>
      </c>
      <c r="S18" s="45">
        <v>60</v>
      </c>
      <c r="T18" s="45">
        <v>10564</v>
      </c>
      <c r="U18" s="45">
        <v>11931</v>
      </c>
      <c r="V18" s="45">
        <v>10603</v>
      </c>
      <c r="W18" s="45">
        <v>1174.5</v>
      </c>
      <c r="X18" s="45">
        <v>1666</v>
      </c>
      <c r="Y18" s="45">
        <v>319910</v>
      </c>
      <c r="Z18" s="45">
        <v>4434.666666666667</v>
      </c>
      <c r="AA18" s="45">
        <v>22651</v>
      </c>
      <c r="AB18" s="45">
        <v>8488</v>
      </c>
      <c r="AC18" s="45">
        <v>2264</v>
      </c>
      <c r="AD18" s="45">
        <v>15489</v>
      </c>
      <c r="AE18" s="45">
        <v>1258</v>
      </c>
      <c r="AF18" s="45">
        <v>6932.5</v>
      </c>
      <c r="AG18" s="45">
        <v>9940</v>
      </c>
      <c r="AH18" s="45">
        <v>2012</v>
      </c>
      <c r="AI18" s="45">
        <v>37</v>
      </c>
      <c r="AJ18" s="45">
        <v>2096</v>
      </c>
      <c r="AK18" s="45">
        <v>31837</v>
      </c>
      <c r="AL18" s="45">
        <v>9285</v>
      </c>
      <c r="AM18" s="45">
        <v>399</v>
      </c>
      <c r="AN18" s="45">
        <v>1048</v>
      </c>
      <c r="AO18" s="45">
        <v>78250</v>
      </c>
      <c r="AP18" s="45">
        <v>453</v>
      </c>
      <c r="AQ18" s="45">
        <v>127520</v>
      </c>
      <c r="AR18" s="45">
        <v>95300</v>
      </c>
      <c r="AS18" s="45">
        <v>1655</v>
      </c>
      <c r="AT18" s="45">
        <v>2044.8</v>
      </c>
      <c r="AU18" s="45">
        <v>369</v>
      </c>
      <c r="AV18" s="45">
        <v>0</v>
      </c>
      <c r="AW18" s="45">
        <v>3961</v>
      </c>
      <c r="AX18" s="45">
        <v>2700</v>
      </c>
      <c r="AY18" s="45">
        <v>32</v>
      </c>
      <c r="AZ18" s="45">
        <v>2736</v>
      </c>
      <c r="BA18" s="45">
        <v>17</v>
      </c>
      <c r="BB18" s="45">
        <v>1124</v>
      </c>
      <c r="BC18" s="45">
        <v>2349</v>
      </c>
      <c r="BD18" s="45">
        <v>2034</v>
      </c>
      <c r="BE18" s="45">
        <v>4944</v>
      </c>
      <c r="BF18" s="45">
        <v>417</v>
      </c>
      <c r="BG18" s="45">
        <v>1334</v>
      </c>
      <c r="BH18" s="45">
        <v>25</v>
      </c>
    </row>
    <row r="19" spans="2:60">
      <c r="B19" s="45"/>
      <c r="C19" s="45" t="s">
        <v>210</v>
      </c>
      <c r="D19" s="45">
        <v>15.5</v>
      </c>
      <c r="E19" s="45">
        <v>5</v>
      </c>
      <c r="F19" s="45">
        <v>1.5</v>
      </c>
      <c r="G19" s="45">
        <v>1.5</v>
      </c>
      <c r="H19" s="45">
        <v>18</v>
      </c>
      <c r="I19" s="45">
        <v>55</v>
      </c>
      <c r="J19" s="45">
        <v>53</v>
      </c>
      <c r="K19" s="45">
        <v>18</v>
      </c>
      <c r="L19" s="45">
        <v>0</v>
      </c>
      <c r="M19" s="45">
        <v>12</v>
      </c>
      <c r="N19" s="45">
        <v>0</v>
      </c>
      <c r="O19" s="45">
        <v>0</v>
      </c>
      <c r="P19" s="45">
        <v>133</v>
      </c>
      <c r="Q19" s="45">
        <v>231</v>
      </c>
      <c r="R19" s="45">
        <v>3</v>
      </c>
      <c r="S19" s="45">
        <v>0</v>
      </c>
      <c r="T19" s="45">
        <v>1</v>
      </c>
      <c r="U19" s="45">
        <v>73</v>
      </c>
      <c r="V19" s="45">
        <v>8</v>
      </c>
      <c r="W19" s="45">
        <v>0</v>
      </c>
      <c r="X19" s="45">
        <v>43.333333333333336</v>
      </c>
      <c r="Y19" s="45">
        <v>27</v>
      </c>
      <c r="Z19" s="45">
        <v>13</v>
      </c>
      <c r="AA19" s="45">
        <v>9275</v>
      </c>
      <c r="AB19" s="45">
        <v>1.6</v>
      </c>
      <c r="AC19" s="45">
        <v>0.5</v>
      </c>
      <c r="AD19" s="45">
        <v>1.5</v>
      </c>
      <c r="AE19" s="45">
        <v>4.333333333333333</v>
      </c>
      <c r="AF19" s="45">
        <v>47</v>
      </c>
      <c r="AG19" s="45">
        <v>14.75</v>
      </c>
      <c r="AH19" s="45">
        <v>34</v>
      </c>
      <c r="AI19" s="45">
        <v>0</v>
      </c>
      <c r="AJ19" s="45">
        <v>1.5</v>
      </c>
      <c r="AK19" s="45">
        <v>11051</v>
      </c>
      <c r="AL19" s="45">
        <v>5</v>
      </c>
      <c r="AM19" s="45">
        <v>3</v>
      </c>
      <c r="AN19" s="45">
        <v>21</v>
      </c>
      <c r="AO19" s="45">
        <v>2</v>
      </c>
      <c r="AP19" s="45">
        <v>2</v>
      </c>
      <c r="AQ19" s="45">
        <v>1</v>
      </c>
      <c r="AR19" s="45">
        <v>-205</v>
      </c>
      <c r="AS19" s="45">
        <v>35</v>
      </c>
      <c r="AT19" s="45">
        <v>-127.8</v>
      </c>
      <c r="AU19" s="45">
        <v>0.2857142857142857</v>
      </c>
      <c r="AV19" s="45">
        <v>0</v>
      </c>
      <c r="AW19" s="45">
        <v>2</v>
      </c>
      <c r="AX19" s="45">
        <v>3</v>
      </c>
      <c r="AY19" s="45">
        <v>7</v>
      </c>
      <c r="AZ19" s="45">
        <v>0.625</v>
      </c>
      <c r="BA19" s="45">
        <v>0.21666666666666667</v>
      </c>
      <c r="BB19" s="45">
        <v>2</v>
      </c>
      <c r="BC19" s="45">
        <v>13.5</v>
      </c>
      <c r="BD19" s="45">
        <v>0</v>
      </c>
      <c r="BE19" s="45">
        <v>6</v>
      </c>
      <c r="BF19" s="45">
        <v>0.55555555555555558</v>
      </c>
      <c r="BG19" s="45">
        <v>1.6666666666666667</v>
      </c>
      <c r="BH19" s="45">
        <v>2</v>
      </c>
    </row>
    <row r="20" spans="2:60" s="49" customFormat="1">
      <c r="B20" s="48" t="s">
        <v>653</v>
      </c>
      <c r="C20" s="48" t="s">
        <v>208</v>
      </c>
      <c r="D20" s="48" t="s">
        <v>654</v>
      </c>
      <c r="E20" s="48" t="s">
        <v>654</v>
      </c>
      <c r="F20" s="48">
        <v>92</v>
      </c>
      <c r="G20" s="48" t="s">
        <v>655</v>
      </c>
      <c r="H20" s="48" t="s">
        <v>655</v>
      </c>
      <c r="I20" s="48" t="s">
        <v>655</v>
      </c>
      <c r="J20" s="48" t="s">
        <v>655</v>
      </c>
      <c r="K20" s="48" t="s">
        <v>655</v>
      </c>
      <c r="L20" s="48" t="s">
        <v>654</v>
      </c>
      <c r="M20" s="48">
        <v>1747</v>
      </c>
      <c r="N20" s="48" t="s">
        <v>654</v>
      </c>
      <c r="O20" s="48" t="s">
        <v>655</v>
      </c>
      <c r="P20" s="48">
        <v>733</v>
      </c>
      <c r="Q20" s="48">
        <v>502</v>
      </c>
      <c r="R20" s="48" t="s">
        <v>654</v>
      </c>
      <c r="S20" s="48" t="s">
        <v>654</v>
      </c>
      <c r="T20" s="48">
        <v>1022</v>
      </c>
      <c r="U20" s="48">
        <v>1961</v>
      </c>
      <c r="V20" s="48" t="s">
        <v>660</v>
      </c>
      <c r="W20" s="48">
        <v>194</v>
      </c>
      <c r="X20" s="48">
        <v>571</v>
      </c>
      <c r="Y20" s="48" t="s">
        <v>661</v>
      </c>
      <c r="Z20" s="48">
        <v>1548</v>
      </c>
      <c r="AA20" s="48">
        <v>12030</v>
      </c>
      <c r="AB20" s="48" t="s">
        <v>654</v>
      </c>
      <c r="AC20" s="48">
        <v>250</v>
      </c>
      <c r="AD20" s="48" t="s">
        <v>654</v>
      </c>
      <c r="AE20" s="48" t="s">
        <v>660</v>
      </c>
      <c r="AF20" s="48">
        <v>1229</v>
      </c>
      <c r="AG20" s="48">
        <v>1209</v>
      </c>
      <c r="AH20" s="48">
        <v>743</v>
      </c>
      <c r="AI20" s="48">
        <v>37</v>
      </c>
      <c r="AJ20" s="48">
        <v>270</v>
      </c>
      <c r="AK20" s="48" t="s">
        <v>660</v>
      </c>
      <c r="AL20" s="48">
        <v>1170</v>
      </c>
      <c r="AM20" s="48">
        <v>58</v>
      </c>
      <c r="AN20" s="48">
        <v>344</v>
      </c>
      <c r="AO20" s="48">
        <v>1863</v>
      </c>
      <c r="AP20" s="48">
        <v>193</v>
      </c>
      <c r="AQ20" s="48">
        <v>65</v>
      </c>
      <c r="AR20" s="48">
        <v>4423</v>
      </c>
      <c r="AS20" s="48">
        <v>863</v>
      </c>
      <c r="AT20" s="48">
        <v>216</v>
      </c>
      <c r="AU20" s="48">
        <v>36</v>
      </c>
      <c r="AV20" s="48" t="s">
        <v>660</v>
      </c>
      <c r="AW20" s="48">
        <v>2211</v>
      </c>
      <c r="AX20" s="48">
        <v>189</v>
      </c>
      <c r="AY20" s="48">
        <v>20</v>
      </c>
      <c r="AZ20" s="48" t="s">
        <v>654</v>
      </c>
      <c r="BA20" s="48">
        <v>2</v>
      </c>
      <c r="BB20" s="48" t="s">
        <v>662</v>
      </c>
      <c r="BC20" s="48">
        <v>376</v>
      </c>
      <c r="BD20" s="48" t="s">
        <v>654</v>
      </c>
      <c r="BE20" s="48" t="s">
        <v>663</v>
      </c>
      <c r="BF20" s="48" t="s">
        <v>654</v>
      </c>
      <c r="BG20" s="48">
        <v>115</v>
      </c>
      <c r="BH20" s="48">
        <v>14</v>
      </c>
    </row>
    <row r="22" spans="2:60">
      <c r="C22" s="39" t="s">
        <v>214</v>
      </c>
    </row>
    <row r="23" spans="2:60" s="44" customFormat="1" ht="112.5">
      <c r="B23" s="42"/>
      <c r="C23" s="42"/>
      <c r="D23" s="42" t="s">
        <v>27</v>
      </c>
      <c r="E23" s="42" t="s">
        <v>26</v>
      </c>
      <c r="F23" s="42" t="s">
        <v>28</v>
      </c>
      <c r="G23" s="42" t="s">
        <v>29</v>
      </c>
      <c r="H23" s="42" t="s">
        <v>53</v>
      </c>
      <c r="I23" s="42" t="s">
        <v>54</v>
      </c>
      <c r="J23" s="42" t="s">
        <v>200</v>
      </c>
      <c r="K23" s="42" t="s">
        <v>201</v>
      </c>
      <c r="L23" s="42" t="s">
        <v>70</v>
      </c>
      <c r="M23" s="42" t="s">
        <v>71</v>
      </c>
      <c r="N23" s="42" t="s">
        <v>31</v>
      </c>
      <c r="O23" s="42" t="s">
        <v>82</v>
      </c>
      <c r="P23" s="42" t="s">
        <v>202</v>
      </c>
      <c r="Q23" s="42" t="s">
        <v>177</v>
      </c>
      <c r="R23" s="42" t="s">
        <v>72</v>
      </c>
      <c r="S23" s="42" t="s">
        <v>32</v>
      </c>
      <c r="T23" s="42" t="s">
        <v>67</v>
      </c>
      <c r="U23" s="42" t="s">
        <v>30</v>
      </c>
      <c r="V23" s="42" t="s">
        <v>35</v>
      </c>
      <c r="W23" s="42" t="s">
        <v>45</v>
      </c>
      <c r="X23" s="42" t="s">
        <v>46</v>
      </c>
      <c r="Y23" s="42" t="s">
        <v>55</v>
      </c>
      <c r="Z23" s="42" t="s">
        <v>81</v>
      </c>
      <c r="AA23" s="42" t="s">
        <v>47</v>
      </c>
      <c r="AB23" s="42" t="s">
        <v>56</v>
      </c>
      <c r="AC23" s="42" t="s">
        <v>85</v>
      </c>
      <c r="AD23" s="42" t="s">
        <v>57</v>
      </c>
      <c r="AE23" s="42" t="s">
        <v>58</v>
      </c>
      <c r="AF23" s="42" t="s">
        <v>59</v>
      </c>
      <c r="AG23" s="42" t="s">
        <v>73</v>
      </c>
      <c r="AH23" s="42" t="s">
        <v>83</v>
      </c>
      <c r="AI23" s="42" t="s">
        <v>75</v>
      </c>
      <c r="AJ23" s="42" t="s">
        <v>84</v>
      </c>
      <c r="AK23" s="42" t="s">
        <v>74</v>
      </c>
      <c r="AL23" s="42" t="s">
        <v>33</v>
      </c>
      <c r="AM23" s="42" t="s">
        <v>87</v>
      </c>
      <c r="AN23" s="42" t="s">
        <v>88</v>
      </c>
      <c r="AO23" s="42" t="s">
        <v>49</v>
      </c>
      <c r="AP23" s="42" t="s">
        <v>50</v>
      </c>
      <c r="AQ23" s="42" t="s">
        <v>51</v>
      </c>
      <c r="AR23" s="42" t="s">
        <v>52</v>
      </c>
      <c r="AS23" s="42" t="s">
        <v>44</v>
      </c>
      <c r="AT23" s="42" t="s">
        <v>68</v>
      </c>
      <c r="AU23" s="42" t="s">
        <v>69</v>
      </c>
      <c r="AV23" s="42" t="s">
        <v>34</v>
      </c>
      <c r="AW23" s="42" t="s">
        <v>48</v>
      </c>
      <c r="AX23" s="42" t="s">
        <v>60</v>
      </c>
      <c r="AY23" s="42" t="s">
        <v>61</v>
      </c>
      <c r="AZ23" s="42" t="s">
        <v>76</v>
      </c>
      <c r="BA23" s="42" t="s">
        <v>77</v>
      </c>
      <c r="BB23" s="42" t="s">
        <v>79</v>
      </c>
      <c r="BC23" s="42" t="s">
        <v>80</v>
      </c>
      <c r="BD23" s="42" t="s">
        <v>196</v>
      </c>
      <c r="BE23" s="42" t="s">
        <v>203</v>
      </c>
      <c r="BF23" s="42" t="s">
        <v>204</v>
      </c>
      <c r="BG23" s="42" t="s">
        <v>205</v>
      </c>
      <c r="BH23" s="42" t="s">
        <v>197</v>
      </c>
    </row>
    <row r="24" spans="2:60" hidden="1">
      <c r="B24" s="45" t="s">
        <v>206</v>
      </c>
      <c r="C24" s="45" t="s">
        <v>207</v>
      </c>
      <c r="D24" s="45">
        <v>7</v>
      </c>
      <c r="E24" s="45">
        <v>1</v>
      </c>
      <c r="F24" s="45">
        <v>7</v>
      </c>
      <c r="G24" s="45">
        <v>17</v>
      </c>
      <c r="H24" s="45">
        <v>5</v>
      </c>
      <c r="I24" s="45">
        <v>7</v>
      </c>
      <c r="J24" s="45"/>
      <c r="K24" s="45">
        <v>11</v>
      </c>
      <c r="L24" s="45">
        <v>1</v>
      </c>
      <c r="M24" s="45">
        <v>2</v>
      </c>
      <c r="N24" s="45">
        <v>4</v>
      </c>
      <c r="O24" s="45">
        <v>0</v>
      </c>
      <c r="P24" s="45"/>
      <c r="Q24" s="45"/>
      <c r="R24" s="45">
        <v>4</v>
      </c>
      <c r="S24" s="45">
        <v>0</v>
      </c>
      <c r="T24" s="45">
        <v>3</v>
      </c>
      <c r="U24" s="45">
        <v>6</v>
      </c>
      <c r="V24" s="45">
        <v>48</v>
      </c>
      <c r="W24" s="45">
        <v>1</v>
      </c>
      <c r="X24" s="45">
        <v>1</v>
      </c>
      <c r="Y24" s="45">
        <v>18</v>
      </c>
      <c r="Z24" s="45">
        <v>4</v>
      </c>
      <c r="AA24" s="45">
        <v>1</v>
      </c>
      <c r="AB24" s="45">
        <v>21</v>
      </c>
      <c r="AC24" s="45">
        <v>2</v>
      </c>
      <c r="AD24" s="45">
        <v>59</v>
      </c>
      <c r="AE24" s="45">
        <v>3</v>
      </c>
      <c r="AF24" s="45">
        <v>9</v>
      </c>
      <c r="AG24" s="45">
        <v>6</v>
      </c>
      <c r="AH24" s="45">
        <v>3</v>
      </c>
      <c r="AI24" s="45">
        <v>0</v>
      </c>
      <c r="AJ24" s="45">
        <v>9</v>
      </c>
      <c r="AK24" s="45">
        <v>1</v>
      </c>
      <c r="AL24" s="45">
        <v>1</v>
      </c>
      <c r="AM24" s="45"/>
      <c r="AN24" s="45"/>
      <c r="AO24" s="45">
        <v>118</v>
      </c>
      <c r="AP24" s="45">
        <v>7</v>
      </c>
      <c r="AQ24" s="45">
        <v>164</v>
      </c>
      <c r="AR24" s="45">
        <v>30</v>
      </c>
      <c r="AS24" s="45">
        <v>4</v>
      </c>
      <c r="AT24" s="45">
        <v>113</v>
      </c>
      <c r="AU24" s="45">
        <v>16</v>
      </c>
      <c r="AV24" s="45">
        <v>0</v>
      </c>
      <c r="AW24" s="45">
        <v>1</v>
      </c>
      <c r="AX24" s="45">
        <v>5</v>
      </c>
      <c r="AY24" s="45">
        <v>1</v>
      </c>
      <c r="AZ24" s="45">
        <v>273</v>
      </c>
      <c r="BA24" s="45">
        <v>38</v>
      </c>
      <c r="BB24" s="45">
        <v>32</v>
      </c>
      <c r="BC24" s="45">
        <v>20</v>
      </c>
      <c r="BD24" s="45">
        <v>1</v>
      </c>
      <c r="BE24" s="45"/>
      <c r="BF24" s="45"/>
      <c r="BG24" s="45"/>
      <c r="BH24" s="45"/>
    </row>
    <row r="25" spans="2:60" hidden="1">
      <c r="B25" s="45"/>
      <c r="C25" s="45" t="s">
        <v>208</v>
      </c>
      <c r="D25" s="45">
        <v>28051.857142857141</v>
      </c>
      <c r="E25" s="45">
        <v>73</v>
      </c>
      <c r="F25" s="45">
        <v>518.42857142857144</v>
      </c>
      <c r="G25" s="45">
        <v>1252.6470588235295</v>
      </c>
      <c r="H25" s="45">
        <v>1375.4</v>
      </c>
      <c r="I25" s="45">
        <v>2172.2857142857142</v>
      </c>
      <c r="J25" s="45"/>
      <c r="K25" s="45">
        <v>1869.8181818181818</v>
      </c>
      <c r="L25" s="45">
        <v>5606</v>
      </c>
      <c r="M25" s="45">
        <v>409</v>
      </c>
      <c r="N25" s="45">
        <v>441.75</v>
      </c>
      <c r="O25" s="45">
        <v>0</v>
      </c>
      <c r="P25" s="45"/>
      <c r="Q25" s="45"/>
      <c r="R25" s="45">
        <v>3984.5</v>
      </c>
      <c r="S25" s="45">
        <v>0</v>
      </c>
      <c r="T25" s="45">
        <v>1128.3333333333333</v>
      </c>
      <c r="U25" s="45">
        <v>918.66666666666663</v>
      </c>
      <c r="V25" s="45">
        <v>1804.6458333333333</v>
      </c>
      <c r="W25" s="45">
        <v>2349</v>
      </c>
      <c r="X25" s="45">
        <v>1554</v>
      </c>
      <c r="Y25" s="45">
        <v>6997.2777777777774</v>
      </c>
      <c r="Z25" s="45">
        <v>898.75</v>
      </c>
      <c r="AA25" s="45">
        <v>14645</v>
      </c>
      <c r="AB25" s="45">
        <v>2234.0476190476193</v>
      </c>
      <c r="AC25" s="45">
        <v>272.5</v>
      </c>
      <c r="AD25" s="45">
        <v>1240.8644067796611</v>
      </c>
      <c r="AE25" s="45">
        <v>171</v>
      </c>
      <c r="AF25" s="45">
        <v>3008.5555555555557</v>
      </c>
      <c r="AG25" s="45">
        <v>4101.833333333333</v>
      </c>
      <c r="AH25" s="45">
        <v>195.66666666666666</v>
      </c>
      <c r="AI25" s="45">
        <v>0</v>
      </c>
      <c r="AJ25" s="45">
        <v>206.44444444444446</v>
      </c>
      <c r="AK25" s="45">
        <v>31837</v>
      </c>
      <c r="AL25" s="45">
        <v>351</v>
      </c>
      <c r="AM25" s="45"/>
      <c r="AN25" s="45"/>
      <c r="AO25" s="45">
        <v>4753.4872881355932</v>
      </c>
      <c r="AP25" s="45">
        <v>115.57142857142857</v>
      </c>
      <c r="AQ25" s="45">
        <v>926.2439024390244</v>
      </c>
      <c r="AR25" s="45">
        <v>9652.6129032258068</v>
      </c>
      <c r="AS25" s="45">
        <v>533.75</v>
      </c>
      <c r="AT25" s="45">
        <v>304.64938070175447</v>
      </c>
      <c r="AU25" s="45">
        <v>83.375</v>
      </c>
      <c r="AV25" s="45">
        <v>0</v>
      </c>
      <c r="AW25" s="45">
        <v>2</v>
      </c>
      <c r="AX25" s="45">
        <v>303.39999999999998</v>
      </c>
      <c r="AY25" s="45">
        <v>32</v>
      </c>
      <c r="AZ25" s="45">
        <v>154.57509157509156</v>
      </c>
      <c r="BA25" s="45">
        <v>3.6486842105263158</v>
      </c>
      <c r="BB25" s="45">
        <v>190.40625</v>
      </c>
      <c r="BC25" s="45">
        <v>243.3</v>
      </c>
      <c r="BD25" s="45">
        <v>2034</v>
      </c>
      <c r="BE25" s="45"/>
      <c r="BF25" s="45"/>
      <c r="BG25" s="45"/>
      <c r="BH25" s="45"/>
    </row>
    <row r="26" spans="2:60" hidden="1">
      <c r="B26" s="45"/>
      <c r="C26" s="45" t="s">
        <v>209</v>
      </c>
      <c r="D26" s="45">
        <v>191800</v>
      </c>
      <c r="E26" s="45">
        <v>73</v>
      </c>
      <c r="F26" s="45">
        <v>3364</v>
      </c>
      <c r="G26" s="45">
        <v>10527</v>
      </c>
      <c r="H26" s="45">
        <v>2745</v>
      </c>
      <c r="I26" s="45">
        <v>4103</v>
      </c>
      <c r="J26" s="45"/>
      <c r="K26" s="45">
        <v>4847</v>
      </c>
      <c r="L26" s="45">
        <v>5606</v>
      </c>
      <c r="M26" s="45">
        <v>570</v>
      </c>
      <c r="N26" s="45">
        <v>822</v>
      </c>
      <c r="O26" s="45">
        <v>0</v>
      </c>
      <c r="P26" s="45"/>
      <c r="Q26" s="45"/>
      <c r="R26" s="45">
        <v>6988</v>
      </c>
      <c r="S26" s="45">
        <v>0</v>
      </c>
      <c r="T26" s="45">
        <v>3018</v>
      </c>
      <c r="U26" s="45">
        <v>1834</v>
      </c>
      <c r="V26" s="45">
        <v>7171</v>
      </c>
      <c r="W26" s="45">
        <v>2349</v>
      </c>
      <c r="X26" s="45">
        <v>1554</v>
      </c>
      <c r="Y26" s="45">
        <v>37873</v>
      </c>
      <c r="Z26" s="45">
        <v>1429</v>
      </c>
      <c r="AA26" s="45">
        <v>14645</v>
      </c>
      <c r="AB26" s="45">
        <v>9809</v>
      </c>
      <c r="AC26" s="45">
        <v>519</v>
      </c>
      <c r="AD26" s="45">
        <v>7336</v>
      </c>
      <c r="AE26" s="45">
        <v>440</v>
      </c>
      <c r="AF26" s="45">
        <v>13865</v>
      </c>
      <c r="AG26" s="45">
        <v>11633</v>
      </c>
      <c r="AH26" s="45">
        <v>304</v>
      </c>
      <c r="AI26" s="45">
        <v>0</v>
      </c>
      <c r="AJ26" s="45">
        <v>624</v>
      </c>
      <c r="AK26" s="45">
        <v>31837</v>
      </c>
      <c r="AL26" s="45">
        <v>351</v>
      </c>
      <c r="AM26" s="45"/>
      <c r="AN26" s="45"/>
      <c r="AO26" s="45">
        <v>78250</v>
      </c>
      <c r="AP26" s="45">
        <v>254</v>
      </c>
      <c r="AQ26" s="45">
        <v>127520</v>
      </c>
      <c r="AR26" s="45">
        <v>88032</v>
      </c>
      <c r="AS26" s="45">
        <v>700</v>
      </c>
      <c r="AT26" s="45">
        <v>2044.8</v>
      </c>
      <c r="AU26" s="45">
        <v>369</v>
      </c>
      <c r="AV26" s="45">
        <v>0</v>
      </c>
      <c r="AW26" s="45">
        <v>2</v>
      </c>
      <c r="AX26" s="45">
        <v>1126</v>
      </c>
      <c r="AY26" s="45">
        <v>32</v>
      </c>
      <c r="AZ26" s="45">
        <v>1373</v>
      </c>
      <c r="BA26" s="45">
        <v>14</v>
      </c>
      <c r="BB26" s="45">
        <v>812</v>
      </c>
      <c r="BC26" s="45">
        <v>546</v>
      </c>
      <c r="BD26" s="45">
        <v>2034</v>
      </c>
      <c r="BE26" s="45"/>
      <c r="BF26" s="45"/>
      <c r="BG26" s="45"/>
      <c r="BH26" s="45"/>
    </row>
    <row r="27" spans="2:60" hidden="1">
      <c r="B27" s="45"/>
      <c r="C27" s="45" t="s">
        <v>210</v>
      </c>
      <c r="D27" s="45">
        <v>42</v>
      </c>
      <c r="E27" s="45">
        <v>73</v>
      </c>
      <c r="F27" s="45">
        <v>16</v>
      </c>
      <c r="G27" s="45">
        <v>3</v>
      </c>
      <c r="H27" s="45">
        <v>113</v>
      </c>
      <c r="I27" s="45">
        <v>432</v>
      </c>
      <c r="J27" s="45"/>
      <c r="K27" s="45">
        <v>186</v>
      </c>
      <c r="L27" s="45">
        <v>5606</v>
      </c>
      <c r="M27" s="45">
        <v>248</v>
      </c>
      <c r="N27" s="45">
        <v>105</v>
      </c>
      <c r="O27" s="45">
        <v>0</v>
      </c>
      <c r="P27" s="45"/>
      <c r="Q27" s="45"/>
      <c r="R27" s="45">
        <v>2146</v>
      </c>
      <c r="S27" s="45">
        <v>0</v>
      </c>
      <c r="T27" s="45">
        <v>99</v>
      </c>
      <c r="U27" s="45">
        <v>183</v>
      </c>
      <c r="V27" s="45">
        <v>105</v>
      </c>
      <c r="W27" s="45">
        <v>2349</v>
      </c>
      <c r="X27" s="45">
        <v>1554</v>
      </c>
      <c r="Y27" s="45">
        <v>73</v>
      </c>
      <c r="Z27" s="45">
        <v>170</v>
      </c>
      <c r="AA27" s="45">
        <v>14645</v>
      </c>
      <c r="AB27" s="45">
        <v>31</v>
      </c>
      <c r="AC27" s="45">
        <v>26</v>
      </c>
      <c r="AD27" s="45">
        <v>5</v>
      </c>
      <c r="AE27" s="45">
        <v>20</v>
      </c>
      <c r="AF27" s="45">
        <v>689</v>
      </c>
      <c r="AG27" s="45">
        <v>155</v>
      </c>
      <c r="AH27" s="45">
        <v>63</v>
      </c>
      <c r="AI27" s="45">
        <v>0</v>
      </c>
      <c r="AJ27" s="45">
        <v>16</v>
      </c>
      <c r="AK27" s="45">
        <v>31837</v>
      </c>
      <c r="AL27" s="45">
        <v>351</v>
      </c>
      <c r="AM27" s="45"/>
      <c r="AN27" s="45"/>
      <c r="AO27" s="45">
        <v>35</v>
      </c>
      <c r="AP27" s="45">
        <v>20</v>
      </c>
      <c r="AQ27" s="45">
        <v>2</v>
      </c>
      <c r="AR27" s="45">
        <v>-410</v>
      </c>
      <c r="AS27" s="45">
        <v>35</v>
      </c>
      <c r="AT27" s="45">
        <v>-127.8</v>
      </c>
      <c r="AU27" s="45">
        <v>2</v>
      </c>
      <c r="AV27" s="45">
        <v>0</v>
      </c>
      <c r="AW27" s="45">
        <v>2</v>
      </c>
      <c r="AX27" s="45">
        <v>28</v>
      </c>
      <c r="AY27" s="45">
        <v>32</v>
      </c>
      <c r="AZ27" s="45">
        <v>2</v>
      </c>
      <c r="BA27" s="45">
        <v>0.65</v>
      </c>
      <c r="BB27" s="45">
        <v>2</v>
      </c>
      <c r="BC27" s="45">
        <v>67</v>
      </c>
      <c r="BD27" s="45">
        <v>2034</v>
      </c>
      <c r="BE27" s="45"/>
      <c r="BF27" s="45"/>
      <c r="BG27" s="45"/>
      <c r="BH27" s="45"/>
    </row>
    <row r="28" spans="2:60" hidden="1">
      <c r="B28" s="45" t="s">
        <v>211</v>
      </c>
      <c r="C28" s="45" t="s">
        <v>207</v>
      </c>
      <c r="D28" s="45">
        <v>17</v>
      </c>
      <c r="E28" s="45">
        <v>4</v>
      </c>
      <c r="F28" s="45">
        <v>23</v>
      </c>
      <c r="G28" s="45">
        <v>46</v>
      </c>
      <c r="H28" s="45">
        <v>18</v>
      </c>
      <c r="I28" s="45">
        <v>30</v>
      </c>
      <c r="J28" s="45"/>
      <c r="K28" s="45">
        <v>41</v>
      </c>
      <c r="L28" s="45">
        <v>0</v>
      </c>
      <c r="M28" s="45">
        <v>3</v>
      </c>
      <c r="N28" s="45">
        <v>1</v>
      </c>
      <c r="O28" s="45">
        <v>1</v>
      </c>
      <c r="P28" s="45">
        <v>10</v>
      </c>
      <c r="Q28" s="45"/>
      <c r="R28" s="45">
        <v>9</v>
      </c>
      <c r="S28" s="45">
        <v>0</v>
      </c>
      <c r="T28" s="45">
        <v>8</v>
      </c>
      <c r="U28" s="45">
        <v>14</v>
      </c>
      <c r="V28" s="45">
        <v>67</v>
      </c>
      <c r="W28" s="45">
        <v>0</v>
      </c>
      <c r="X28" s="45">
        <v>2</v>
      </c>
      <c r="Y28" s="45">
        <v>30</v>
      </c>
      <c r="Z28" s="45">
        <v>9</v>
      </c>
      <c r="AA28" s="45">
        <v>2</v>
      </c>
      <c r="AB28" s="45">
        <v>31</v>
      </c>
      <c r="AC28" s="45">
        <v>10</v>
      </c>
      <c r="AD28" s="45">
        <v>93</v>
      </c>
      <c r="AE28" s="45">
        <v>4</v>
      </c>
      <c r="AF28" s="45">
        <v>18</v>
      </c>
      <c r="AG28" s="45">
        <v>8</v>
      </c>
      <c r="AH28" s="45">
        <v>6</v>
      </c>
      <c r="AI28" s="45">
        <v>1</v>
      </c>
      <c r="AJ28" s="45">
        <v>9</v>
      </c>
      <c r="AK28" s="45">
        <v>2</v>
      </c>
      <c r="AL28" s="45">
        <v>15</v>
      </c>
      <c r="AM28" s="45">
        <v>5</v>
      </c>
      <c r="AN28" s="45">
        <v>3</v>
      </c>
      <c r="AO28" s="45">
        <v>258</v>
      </c>
      <c r="AP28" s="45">
        <v>14</v>
      </c>
      <c r="AQ28" s="45">
        <v>299</v>
      </c>
      <c r="AR28" s="45">
        <v>43</v>
      </c>
      <c r="AS28" s="45">
        <v>6</v>
      </c>
      <c r="AT28" s="45">
        <v>231</v>
      </c>
      <c r="AU28" s="45">
        <v>23</v>
      </c>
      <c r="AV28" s="45">
        <v>0</v>
      </c>
      <c r="AW28" s="45">
        <v>1</v>
      </c>
      <c r="AX28" s="45">
        <v>19</v>
      </c>
      <c r="AY28" s="45">
        <v>1</v>
      </c>
      <c r="AZ28" s="45">
        <v>746</v>
      </c>
      <c r="BA28" s="45">
        <v>60</v>
      </c>
      <c r="BB28" s="45">
        <v>84</v>
      </c>
      <c r="BC28" s="45">
        <v>27</v>
      </c>
      <c r="BD28" s="45">
        <v>0</v>
      </c>
      <c r="BE28" s="45">
        <v>23</v>
      </c>
      <c r="BF28" s="45">
        <v>91</v>
      </c>
      <c r="BG28" s="45"/>
      <c r="BH28" s="45"/>
    </row>
    <row r="29" spans="2:60" hidden="1">
      <c r="B29" s="45"/>
      <c r="C29" s="45" t="s">
        <v>208</v>
      </c>
      <c r="D29" s="45">
        <v>3975.9705882352941</v>
      </c>
      <c r="E29" s="45">
        <v>97.75</v>
      </c>
      <c r="F29" s="45">
        <v>57.956521739130437</v>
      </c>
      <c r="G29" s="45">
        <v>2446.8478260869565</v>
      </c>
      <c r="H29" s="45">
        <v>1047.1666666666667</v>
      </c>
      <c r="I29" s="45">
        <v>2614.6</v>
      </c>
      <c r="J29" s="45"/>
      <c r="K29" s="45">
        <v>936.31707317073176</v>
      </c>
      <c r="L29" s="45">
        <v>0</v>
      </c>
      <c r="M29" s="45">
        <v>3000</v>
      </c>
      <c r="N29" s="45">
        <v>553</v>
      </c>
      <c r="O29" s="45">
        <v>880</v>
      </c>
      <c r="P29" s="45">
        <v>741.2</v>
      </c>
      <c r="Q29" s="45"/>
      <c r="R29" s="45">
        <v>3339.2222222222222</v>
      </c>
      <c r="S29" s="45">
        <v>0</v>
      </c>
      <c r="T29" s="45">
        <v>1288.125</v>
      </c>
      <c r="U29" s="45">
        <v>2279.5</v>
      </c>
      <c r="V29" s="45">
        <v>1328.6567164179105</v>
      </c>
      <c r="W29" s="45">
        <v>0</v>
      </c>
      <c r="X29" s="45">
        <v>899.5</v>
      </c>
      <c r="Y29" s="45">
        <v>8903.4666666666672</v>
      </c>
      <c r="Z29" s="45">
        <v>2286</v>
      </c>
      <c r="AA29" s="45">
        <v>20600.5</v>
      </c>
      <c r="AB29" s="45">
        <v>1299.6774193548388</v>
      </c>
      <c r="AC29" s="45">
        <v>310.39999999999998</v>
      </c>
      <c r="AD29" s="45">
        <v>888.87096774193549</v>
      </c>
      <c r="AE29" s="45">
        <v>173.75</v>
      </c>
      <c r="AF29" s="45">
        <v>1567.1111111111111</v>
      </c>
      <c r="AG29" s="45">
        <v>826.125</v>
      </c>
      <c r="AH29" s="45">
        <v>701.16666666666663</v>
      </c>
      <c r="AI29" s="45">
        <v>37</v>
      </c>
      <c r="AJ29" s="45">
        <v>329.55555555555554</v>
      </c>
      <c r="AK29" s="45">
        <v>27503.5</v>
      </c>
      <c r="AL29" s="45">
        <v>1504.8666666666666</v>
      </c>
      <c r="AM29" s="45">
        <v>43.8</v>
      </c>
      <c r="AN29" s="45">
        <v>468</v>
      </c>
      <c r="AO29" s="45">
        <v>2434.3968217054262</v>
      </c>
      <c r="AP29" s="45">
        <v>161.35714285714286</v>
      </c>
      <c r="AQ29" s="45">
        <v>96.130434782608702</v>
      </c>
      <c r="AR29" s="45">
        <v>6284.0465116279074</v>
      </c>
      <c r="AS29" s="45">
        <v>787.5</v>
      </c>
      <c r="AT29" s="45">
        <v>270.0236580086584</v>
      </c>
      <c r="AU29" s="45">
        <v>77.130434782608702</v>
      </c>
      <c r="AV29" s="45">
        <v>0</v>
      </c>
      <c r="AW29" s="45">
        <v>460</v>
      </c>
      <c r="AX29" s="45">
        <v>285.68421052631578</v>
      </c>
      <c r="AY29" s="45">
        <v>30</v>
      </c>
      <c r="AZ29" s="45">
        <v>156.7382037533512</v>
      </c>
      <c r="BA29" s="45">
        <v>3.05</v>
      </c>
      <c r="BB29" s="45">
        <v>396.41666666666669</v>
      </c>
      <c r="BC29" s="45">
        <v>323.22222222222223</v>
      </c>
      <c r="BD29" s="45">
        <v>0</v>
      </c>
      <c r="BE29" s="45">
        <v>453.30434782608694</v>
      </c>
      <c r="BF29" s="45">
        <v>15.263736263736265</v>
      </c>
      <c r="BG29" s="45"/>
      <c r="BH29" s="45"/>
    </row>
    <row r="30" spans="2:60" hidden="1">
      <c r="B30" s="45"/>
      <c r="C30" s="45" t="s">
        <v>209</v>
      </c>
      <c r="D30" s="45">
        <v>18581</v>
      </c>
      <c r="E30" s="45">
        <v>178</v>
      </c>
      <c r="F30" s="45">
        <v>912</v>
      </c>
      <c r="G30" s="45">
        <v>39242</v>
      </c>
      <c r="H30" s="45">
        <v>6081</v>
      </c>
      <c r="I30" s="45">
        <v>9055</v>
      </c>
      <c r="J30" s="45"/>
      <c r="K30" s="45">
        <v>3343</v>
      </c>
      <c r="L30" s="45">
        <v>0</v>
      </c>
      <c r="M30" s="45">
        <v>5190</v>
      </c>
      <c r="N30" s="45">
        <v>553</v>
      </c>
      <c r="O30" s="45">
        <v>880</v>
      </c>
      <c r="P30" s="45">
        <v>2096</v>
      </c>
      <c r="Q30" s="45"/>
      <c r="R30" s="45">
        <v>10855</v>
      </c>
      <c r="S30" s="45">
        <v>0</v>
      </c>
      <c r="T30" s="45">
        <v>8466</v>
      </c>
      <c r="U30" s="45">
        <v>11931</v>
      </c>
      <c r="V30" s="45">
        <v>10603</v>
      </c>
      <c r="W30" s="45">
        <v>0</v>
      </c>
      <c r="X30" s="45">
        <v>1666</v>
      </c>
      <c r="Y30" s="45">
        <v>55194</v>
      </c>
      <c r="Z30" s="45">
        <v>13304</v>
      </c>
      <c r="AA30" s="45">
        <v>22651</v>
      </c>
      <c r="AB30" s="45">
        <v>7923</v>
      </c>
      <c r="AC30" s="45">
        <v>2264</v>
      </c>
      <c r="AD30" s="45">
        <v>12023</v>
      </c>
      <c r="AE30" s="45">
        <v>257</v>
      </c>
      <c r="AF30" s="45">
        <v>6498</v>
      </c>
      <c r="AG30" s="45">
        <v>1870</v>
      </c>
      <c r="AH30" s="45">
        <v>2012</v>
      </c>
      <c r="AI30" s="45">
        <v>37</v>
      </c>
      <c r="AJ30" s="45">
        <v>632</v>
      </c>
      <c r="AK30" s="45">
        <v>28925</v>
      </c>
      <c r="AL30" s="45">
        <v>7582</v>
      </c>
      <c r="AM30" s="45">
        <v>73</v>
      </c>
      <c r="AN30" s="45">
        <v>1048</v>
      </c>
      <c r="AO30" s="45">
        <v>39300</v>
      </c>
      <c r="AP30" s="45">
        <v>1016</v>
      </c>
      <c r="AQ30" s="45">
        <v>2324</v>
      </c>
      <c r="AR30" s="45">
        <v>57771</v>
      </c>
      <c r="AS30" s="45">
        <v>925</v>
      </c>
      <c r="AT30" s="45">
        <v>1728</v>
      </c>
      <c r="AU30" s="45">
        <v>369</v>
      </c>
      <c r="AV30" s="45">
        <v>0</v>
      </c>
      <c r="AW30" s="45">
        <v>460</v>
      </c>
      <c r="AX30" s="45">
        <v>2700</v>
      </c>
      <c r="AY30" s="45">
        <v>30</v>
      </c>
      <c r="AZ30" s="45">
        <v>3582</v>
      </c>
      <c r="BA30" s="45">
        <v>8</v>
      </c>
      <c r="BB30" s="45">
        <v>4234</v>
      </c>
      <c r="BC30" s="45">
        <v>853</v>
      </c>
      <c r="BD30" s="45">
        <v>0</v>
      </c>
      <c r="BE30" s="45">
        <v>5122</v>
      </c>
      <c r="BF30" s="45">
        <v>121</v>
      </c>
      <c r="BG30" s="45"/>
      <c r="BH30" s="45"/>
    </row>
    <row r="31" spans="2:60" hidden="1">
      <c r="B31" s="45"/>
      <c r="C31" s="45" t="s">
        <v>210</v>
      </c>
      <c r="D31" s="45">
        <v>15.5</v>
      </c>
      <c r="E31" s="45">
        <v>52</v>
      </c>
      <c r="F31" s="45">
        <v>3</v>
      </c>
      <c r="G31" s="45">
        <v>3</v>
      </c>
      <c r="H31" s="45">
        <v>18</v>
      </c>
      <c r="I31" s="45">
        <v>55</v>
      </c>
      <c r="J31" s="45"/>
      <c r="K31" s="45">
        <v>47</v>
      </c>
      <c r="L31" s="45">
        <v>0</v>
      </c>
      <c r="M31" s="45">
        <v>1622</v>
      </c>
      <c r="N31" s="45">
        <v>553</v>
      </c>
      <c r="O31" s="45">
        <v>880</v>
      </c>
      <c r="P31" s="45">
        <v>133</v>
      </c>
      <c r="Q31" s="45"/>
      <c r="R31" s="45">
        <v>125</v>
      </c>
      <c r="S31" s="45">
        <v>0</v>
      </c>
      <c r="T31" s="45">
        <v>10</v>
      </c>
      <c r="U31" s="45">
        <v>103</v>
      </c>
      <c r="V31" s="45">
        <v>8</v>
      </c>
      <c r="W31" s="45">
        <v>0</v>
      </c>
      <c r="X31" s="45">
        <v>133</v>
      </c>
      <c r="Y31" s="45">
        <v>163</v>
      </c>
      <c r="Z31" s="45">
        <v>94</v>
      </c>
      <c r="AA31" s="45">
        <v>18550</v>
      </c>
      <c r="AB31" s="45">
        <v>2</v>
      </c>
      <c r="AC31" s="45">
        <v>5</v>
      </c>
      <c r="AD31" s="45">
        <v>8</v>
      </c>
      <c r="AE31" s="45">
        <v>116</v>
      </c>
      <c r="AF31" s="45">
        <v>110</v>
      </c>
      <c r="AG31" s="45">
        <v>118</v>
      </c>
      <c r="AH31" s="45">
        <v>34</v>
      </c>
      <c r="AI31" s="45">
        <v>37</v>
      </c>
      <c r="AJ31" s="45">
        <v>3</v>
      </c>
      <c r="AK31" s="45">
        <v>26082</v>
      </c>
      <c r="AL31" s="45">
        <v>5</v>
      </c>
      <c r="AM31" s="45">
        <v>22</v>
      </c>
      <c r="AN31" s="45">
        <v>21</v>
      </c>
      <c r="AO31" s="45">
        <v>6</v>
      </c>
      <c r="AP31" s="45">
        <v>4</v>
      </c>
      <c r="AQ31" s="45">
        <v>3</v>
      </c>
      <c r="AR31" s="45">
        <v>2</v>
      </c>
      <c r="AS31" s="45">
        <v>700</v>
      </c>
      <c r="AT31" s="45">
        <v>1.4</v>
      </c>
      <c r="AU31" s="45">
        <v>2</v>
      </c>
      <c r="AV31" s="45">
        <v>0</v>
      </c>
      <c r="AW31" s="45">
        <v>460</v>
      </c>
      <c r="AX31" s="45">
        <v>3</v>
      </c>
      <c r="AY31" s="45">
        <v>30</v>
      </c>
      <c r="AZ31" s="45">
        <v>2</v>
      </c>
      <c r="BA31" s="45">
        <v>1</v>
      </c>
      <c r="BB31" s="45">
        <v>3</v>
      </c>
      <c r="BC31" s="45">
        <v>62</v>
      </c>
      <c r="BD31" s="45">
        <v>0</v>
      </c>
      <c r="BE31" s="45">
        <v>7</v>
      </c>
      <c r="BF31" s="45">
        <v>2</v>
      </c>
      <c r="BG31" s="45"/>
      <c r="BH31" s="45"/>
    </row>
    <row r="32" spans="2:60" hidden="1">
      <c r="B32" s="45" t="s">
        <v>212</v>
      </c>
      <c r="C32" s="45" t="s">
        <v>207</v>
      </c>
      <c r="D32" s="45">
        <v>20</v>
      </c>
      <c r="E32" s="45">
        <v>3</v>
      </c>
      <c r="F32" s="45">
        <v>9</v>
      </c>
      <c r="G32" s="45">
        <v>43</v>
      </c>
      <c r="H32" s="45">
        <v>20</v>
      </c>
      <c r="I32" s="45">
        <v>44</v>
      </c>
      <c r="J32" s="45">
        <v>35</v>
      </c>
      <c r="K32" s="45">
        <v>33</v>
      </c>
      <c r="L32" s="45">
        <v>1</v>
      </c>
      <c r="M32" s="45">
        <v>5</v>
      </c>
      <c r="N32" s="45">
        <v>0</v>
      </c>
      <c r="O32" s="45">
        <v>1</v>
      </c>
      <c r="P32" s="45">
        <v>5</v>
      </c>
      <c r="Q32" s="45">
        <v>3</v>
      </c>
      <c r="R32" s="45">
        <v>19</v>
      </c>
      <c r="S32" s="45">
        <v>1</v>
      </c>
      <c r="T32" s="45">
        <v>13</v>
      </c>
      <c r="U32" s="45">
        <v>9</v>
      </c>
      <c r="V32" s="45">
        <v>79</v>
      </c>
      <c r="W32" s="45">
        <v>1</v>
      </c>
      <c r="X32" s="45">
        <v>2</v>
      </c>
      <c r="Y32" s="45">
        <v>37</v>
      </c>
      <c r="Z32" s="45">
        <v>11</v>
      </c>
      <c r="AA32" s="45">
        <v>1</v>
      </c>
      <c r="AB32" s="45">
        <v>48</v>
      </c>
      <c r="AC32" s="45">
        <v>2</v>
      </c>
      <c r="AD32" s="45">
        <v>138</v>
      </c>
      <c r="AE32" s="45">
        <v>8</v>
      </c>
      <c r="AF32" s="45">
        <v>19</v>
      </c>
      <c r="AG32" s="45">
        <v>7</v>
      </c>
      <c r="AH32" s="45">
        <v>4</v>
      </c>
      <c r="AI32" s="45">
        <v>0</v>
      </c>
      <c r="AJ32" s="45">
        <v>16</v>
      </c>
      <c r="AK32" s="45">
        <v>2</v>
      </c>
      <c r="AL32" s="45">
        <v>18</v>
      </c>
      <c r="AM32" s="45">
        <v>12</v>
      </c>
      <c r="AN32" s="45">
        <v>1</v>
      </c>
      <c r="AO32" s="45">
        <v>330</v>
      </c>
      <c r="AP32" s="45">
        <v>17</v>
      </c>
      <c r="AQ32" s="45">
        <v>398</v>
      </c>
      <c r="AR32" s="45">
        <v>49</v>
      </c>
      <c r="AS32" s="45">
        <v>6</v>
      </c>
      <c r="AT32" s="45">
        <v>294</v>
      </c>
      <c r="AU32" s="45">
        <v>26</v>
      </c>
      <c r="AV32" s="45">
        <v>0</v>
      </c>
      <c r="AW32" s="45">
        <v>1</v>
      </c>
      <c r="AX32" s="45">
        <v>11</v>
      </c>
      <c r="AY32" s="45">
        <v>2</v>
      </c>
      <c r="AZ32" s="45">
        <v>979</v>
      </c>
      <c r="BA32" s="45">
        <v>24</v>
      </c>
      <c r="BB32" s="45">
        <v>113</v>
      </c>
      <c r="BC32" s="45">
        <v>71</v>
      </c>
      <c r="BD32" s="45">
        <v>0</v>
      </c>
      <c r="BE32" s="45">
        <v>36</v>
      </c>
      <c r="BF32" s="45">
        <v>24</v>
      </c>
      <c r="BG32" s="45">
        <v>44</v>
      </c>
      <c r="BH32" s="45">
        <v>14</v>
      </c>
    </row>
    <row r="33" spans="2:60" hidden="1">
      <c r="B33" s="45"/>
      <c r="C33" s="45" t="s">
        <v>208</v>
      </c>
      <c r="D33" s="45">
        <v>4818.25</v>
      </c>
      <c r="E33" s="45">
        <v>230.33333333333334</v>
      </c>
      <c r="F33" s="45">
        <v>41</v>
      </c>
      <c r="G33" s="45">
        <v>1258.9302325581396</v>
      </c>
      <c r="H33" s="45">
        <v>652.9</v>
      </c>
      <c r="I33" s="45">
        <v>2899.159090909091</v>
      </c>
      <c r="J33" s="45">
        <v>3131.6</v>
      </c>
      <c r="K33" s="45">
        <v>1290.7878787878788</v>
      </c>
      <c r="L33" s="45">
        <v>13</v>
      </c>
      <c r="M33" s="45">
        <v>3897.8</v>
      </c>
      <c r="N33" s="45">
        <v>0</v>
      </c>
      <c r="O33" s="45">
        <v>1090</v>
      </c>
      <c r="P33" s="45">
        <v>727.6</v>
      </c>
      <c r="Q33" s="45">
        <v>592.33333333333337</v>
      </c>
      <c r="R33" s="45">
        <v>4769.6842105263158</v>
      </c>
      <c r="S33" s="45">
        <v>360</v>
      </c>
      <c r="T33" s="45">
        <v>1588.4615384615386</v>
      </c>
      <c r="U33" s="45">
        <v>1781.4444444444443</v>
      </c>
      <c r="V33" s="45">
        <v>1363.8860759493671</v>
      </c>
      <c r="W33" s="45">
        <v>16</v>
      </c>
      <c r="X33" s="45">
        <v>286</v>
      </c>
      <c r="Y33" s="45">
        <v>14010.297297297297</v>
      </c>
      <c r="Z33" s="45">
        <v>1135.909090909091</v>
      </c>
      <c r="AA33" s="45">
        <v>19917</v>
      </c>
      <c r="AB33" s="45">
        <v>1778.4375</v>
      </c>
      <c r="AC33" s="45">
        <v>175</v>
      </c>
      <c r="AD33" s="45">
        <v>844.04347826086962</v>
      </c>
      <c r="AE33" s="45">
        <v>390.5</v>
      </c>
      <c r="AF33" s="45">
        <v>1273.7368421052631</v>
      </c>
      <c r="AG33" s="45">
        <v>1240.1428571428571</v>
      </c>
      <c r="AH33" s="45">
        <v>830.75</v>
      </c>
      <c r="AI33" s="45">
        <v>0</v>
      </c>
      <c r="AJ33" s="45">
        <v>305.3125</v>
      </c>
      <c r="AK33" s="45">
        <v>13060.5</v>
      </c>
      <c r="AL33" s="45">
        <v>1297.3333333333333</v>
      </c>
      <c r="AM33" s="45">
        <v>83.666666666666671</v>
      </c>
      <c r="AN33" s="45">
        <v>314</v>
      </c>
      <c r="AO33" s="45">
        <v>2252.4363636363637</v>
      </c>
      <c r="AP33" s="45">
        <v>177.52941176470588</v>
      </c>
      <c r="AQ33" s="45">
        <v>86.706030150753776</v>
      </c>
      <c r="AR33" s="45">
        <v>5513.3877551020405</v>
      </c>
      <c r="AS33" s="45">
        <v>939.16666666666663</v>
      </c>
      <c r="AT33" s="45">
        <v>237.3398299319729</v>
      </c>
      <c r="AU33" s="45">
        <v>17.192307692307693</v>
      </c>
      <c r="AV33" s="45">
        <v>0</v>
      </c>
      <c r="AW33" s="45">
        <v>3961</v>
      </c>
      <c r="AX33" s="45">
        <v>64.272727272727266</v>
      </c>
      <c r="AY33" s="45">
        <v>14.5</v>
      </c>
      <c r="AZ33" s="45">
        <v>142.84567926455566</v>
      </c>
      <c r="BA33" s="45">
        <v>2.875</v>
      </c>
      <c r="BB33" s="45">
        <v>247.53097345132744</v>
      </c>
      <c r="BC33" s="45">
        <v>400.28169014084506</v>
      </c>
      <c r="BD33" s="45">
        <v>0</v>
      </c>
      <c r="BE33" s="45">
        <v>528.44444444444446</v>
      </c>
      <c r="BF33" s="45">
        <v>23.75</v>
      </c>
      <c r="BG33" s="45">
        <v>123.72727272727273</v>
      </c>
      <c r="BH33" s="45">
        <v>16.714285714285715</v>
      </c>
    </row>
    <row r="34" spans="2:60" hidden="1">
      <c r="B34" s="45"/>
      <c r="C34" s="45" t="s">
        <v>209</v>
      </c>
      <c r="D34" s="45">
        <v>27961</v>
      </c>
      <c r="E34" s="45">
        <v>676</v>
      </c>
      <c r="F34" s="45">
        <v>134</v>
      </c>
      <c r="G34" s="45">
        <v>22081</v>
      </c>
      <c r="H34" s="45">
        <v>1635</v>
      </c>
      <c r="I34" s="45">
        <v>19380</v>
      </c>
      <c r="J34" s="45">
        <v>47776</v>
      </c>
      <c r="K34" s="45">
        <v>9523</v>
      </c>
      <c r="L34" s="45">
        <v>13</v>
      </c>
      <c r="M34" s="45">
        <v>9900</v>
      </c>
      <c r="N34" s="45">
        <v>0</v>
      </c>
      <c r="O34" s="45">
        <v>1090</v>
      </c>
      <c r="P34" s="45">
        <v>1027</v>
      </c>
      <c r="Q34" s="45">
        <v>891</v>
      </c>
      <c r="R34" s="45">
        <v>42824</v>
      </c>
      <c r="S34" s="45">
        <v>360</v>
      </c>
      <c r="T34" s="45">
        <v>10564</v>
      </c>
      <c r="U34" s="45">
        <v>11150</v>
      </c>
      <c r="V34" s="45">
        <v>10008</v>
      </c>
      <c r="W34" s="45">
        <v>16</v>
      </c>
      <c r="X34" s="45">
        <v>442</v>
      </c>
      <c r="Y34" s="45">
        <v>319910</v>
      </c>
      <c r="Z34" s="45">
        <v>2730</v>
      </c>
      <c r="AA34" s="45">
        <v>19917</v>
      </c>
      <c r="AB34" s="45">
        <v>11319</v>
      </c>
      <c r="AC34" s="45">
        <v>298</v>
      </c>
      <c r="AD34" s="45">
        <v>15489</v>
      </c>
      <c r="AE34" s="45">
        <v>1258</v>
      </c>
      <c r="AF34" s="45">
        <v>2751</v>
      </c>
      <c r="AG34" s="45">
        <v>3668</v>
      </c>
      <c r="AH34" s="45">
        <v>1716</v>
      </c>
      <c r="AI34" s="45">
        <v>0</v>
      </c>
      <c r="AJ34" s="45">
        <v>2096</v>
      </c>
      <c r="AK34" s="45">
        <v>15070</v>
      </c>
      <c r="AL34" s="45">
        <v>9285</v>
      </c>
      <c r="AM34" s="45">
        <v>399</v>
      </c>
      <c r="AN34" s="45">
        <v>314</v>
      </c>
      <c r="AO34" s="45">
        <v>39300</v>
      </c>
      <c r="AP34" s="45">
        <v>1992</v>
      </c>
      <c r="AQ34" s="45">
        <v>1572</v>
      </c>
      <c r="AR34" s="45">
        <v>95300</v>
      </c>
      <c r="AS34" s="45">
        <v>1655</v>
      </c>
      <c r="AT34" s="45">
        <v>1726</v>
      </c>
      <c r="AU34" s="45">
        <v>52</v>
      </c>
      <c r="AV34" s="45">
        <v>0</v>
      </c>
      <c r="AW34" s="45">
        <v>3961</v>
      </c>
      <c r="AX34" s="45">
        <v>243</v>
      </c>
      <c r="AY34" s="45">
        <v>22</v>
      </c>
      <c r="AZ34" s="45">
        <v>4396</v>
      </c>
      <c r="BA34" s="45">
        <v>17</v>
      </c>
      <c r="BB34" s="45">
        <v>2048</v>
      </c>
      <c r="BC34" s="45">
        <v>2349</v>
      </c>
      <c r="BD34" s="45">
        <v>0</v>
      </c>
      <c r="BE34" s="45">
        <v>7231</v>
      </c>
      <c r="BF34" s="45">
        <v>417</v>
      </c>
      <c r="BG34" s="45">
        <v>1334</v>
      </c>
      <c r="BH34" s="45">
        <v>38</v>
      </c>
    </row>
    <row r="35" spans="2:60" hidden="1">
      <c r="B35" s="45"/>
      <c r="C35" s="45" t="s">
        <v>210</v>
      </c>
      <c r="D35" s="45">
        <v>47</v>
      </c>
      <c r="E35" s="45">
        <v>5</v>
      </c>
      <c r="F35" s="45">
        <v>5</v>
      </c>
      <c r="G35" s="45">
        <v>3</v>
      </c>
      <c r="H35" s="45">
        <v>39</v>
      </c>
      <c r="I35" s="45">
        <v>129</v>
      </c>
      <c r="J35" s="45">
        <v>53</v>
      </c>
      <c r="K35" s="45">
        <v>18</v>
      </c>
      <c r="L35" s="45">
        <v>13</v>
      </c>
      <c r="M35" s="45">
        <v>12</v>
      </c>
      <c r="N35" s="45">
        <v>0</v>
      </c>
      <c r="O35" s="45">
        <v>1090</v>
      </c>
      <c r="P35" s="45">
        <v>221</v>
      </c>
      <c r="Q35" s="45">
        <v>231</v>
      </c>
      <c r="R35" s="45">
        <v>3</v>
      </c>
      <c r="S35" s="45">
        <v>360</v>
      </c>
      <c r="T35" s="45">
        <v>2</v>
      </c>
      <c r="U35" s="45">
        <v>73</v>
      </c>
      <c r="V35" s="45">
        <v>10</v>
      </c>
      <c r="W35" s="45">
        <v>16</v>
      </c>
      <c r="X35" s="45">
        <v>130</v>
      </c>
      <c r="Y35" s="45">
        <v>27</v>
      </c>
      <c r="Z35" s="45">
        <v>26</v>
      </c>
      <c r="AA35" s="45">
        <v>19917</v>
      </c>
      <c r="AB35" s="45">
        <v>26</v>
      </c>
      <c r="AC35" s="45">
        <v>52</v>
      </c>
      <c r="AD35" s="45">
        <v>3</v>
      </c>
      <c r="AE35" s="45">
        <v>13</v>
      </c>
      <c r="AF35" s="45">
        <v>47</v>
      </c>
      <c r="AG35" s="45">
        <v>209</v>
      </c>
      <c r="AH35" s="45">
        <v>377</v>
      </c>
      <c r="AI35" s="45">
        <v>0</v>
      </c>
      <c r="AJ35" s="45">
        <v>7</v>
      </c>
      <c r="AK35" s="45">
        <v>11051</v>
      </c>
      <c r="AL35" s="45">
        <v>13</v>
      </c>
      <c r="AM35" s="45">
        <v>3</v>
      </c>
      <c r="AN35" s="45">
        <v>314</v>
      </c>
      <c r="AO35" s="45">
        <v>2</v>
      </c>
      <c r="AP35" s="45">
        <v>2</v>
      </c>
      <c r="AQ35" s="45">
        <v>2</v>
      </c>
      <c r="AR35" s="45">
        <v>5</v>
      </c>
      <c r="AS35" s="45">
        <v>150</v>
      </c>
      <c r="AT35" s="45">
        <v>3.6399999999999997</v>
      </c>
      <c r="AU35" s="45">
        <v>2</v>
      </c>
      <c r="AV35" s="45">
        <v>0</v>
      </c>
      <c r="AW35" s="45">
        <v>3961</v>
      </c>
      <c r="AX35" s="45">
        <v>19</v>
      </c>
      <c r="AY35" s="45">
        <v>7</v>
      </c>
      <c r="AZ35" s="45">
        <v>2</v>
      </c>
      <c r="BA35" s="45">
        <v>1</v>
      </c>
      <c r="BB35" s="45">
        <v>3</v>
      </c>
      <c r="BC35" s="45">
        <v>16</v>
      </c>
      <c r="BD35" s="45">
        <v>0</v>
      </c>
      <c r="BE35" s="45">
        <v>6</v>
      </c>
      <c r="BF35" s="45">
        <v>2</v>
      </c>
      <c r="BG35" s="45">
        <v>2</v>
      </c>
      <c r="BH35" s="45">
        <v>4</v>
      </c>
    </row>
    <row r="36" spans="2:60">
      <c r="B36" s="45" t="s">
        <v>213</v>
      </c>
      <c r="C36" s="45" t="s">
        <v>207</v>
      </c>
      <c r="D36" s="45">
        <v>44</v>
      </c>
      <c r="E36" s="45">
        <v>8</v>
      </c>
      <c r="F36" s="45">
        <v>39</v>
      </c>
      <c r="G36" s="45">
        <v>106</v>
      </c>
      <c r="H36" s="45">
        <v>43</v>
      </c>
      <c r="I36" s="45">
        <v>81</v>
      </c>
      <c r="J36" s="45">
        <v>35</v>
      </c>
      <c r="K36" s="45">
        <v>85</v>
      </c>
      <c r="L36" s="45">
        <v>2</v>
      </c>
      <c r="M36" s="45">
        <v>10</v>
      </c>
      <c r="N36" s="45">
        <v>5</v>
      </c>
      <c r="O36" s="45">
        <v>2</v>
      </c>
      <c r="P36" s="45">
        <v>15</v>
      </c>
      <c r="Q36" s="45">
        <v>3</v>
      </c>
      <c r="R36" s="45">
        <v>32</v>
      </c>
      <c r="S36" s="45">
        <v>1</v>
      </c>
      <c r="T36" s="45">
        <v>24</v>
      </c>
      <c r="U36" s="45">
        <v>29</v>
      </c>
      <c r="V36" s="45">
        <v>194</v>
      </c>
      <c r="W36" s="45">
        <v>2</v>
      </c>
      <c r="X36" s="45">
        <v>5</v>
      </c>
      <c r="Y36" s="45">
        <v>85</v>
      </c>
      <c r="Z36" s="45">
        <v>24</v>
      </c>
      <c r="AA36" s="45">
        <v>4</v>
      </c>
      <c r="AB36" s="45">
        <v>100</v>
      </c>
      <c r="AC36" s="45">
        <v>14</v>
      </c>
      <c r="AD36" s="45">
        <v>290</v>
      </c>
      <c r="AE36" s="45">
        <v>15</v>
      </c>
      <c r="AF36" s="45">
        <v>46</v>
      </c>
      <c r="AG36" s="45">
        <v>21</v>
      </c>
      <c r="AH36" s="45">
        <v>13</v>
      </c>
      <c r="AI36" s="45">
        <v>1</v>
      </c>
      <c r="AJ36" s="45">
        <v>34</v>
      </c>
      <c r="AK36" s="45">
        <v>5</v>
      </c>
      <c r="AL36" s="45">
        <v>34</v>
      </c>
      <c r="AM36" s="45">
        <v>17</v>
      </c>
      <c r="AN36" s="45">
        <v>4</v>
      </c>
      <c r="AO36" s="45">
        <v>706</v>
      </c>
      <c r="AP36" s="45">
        <v>38</v>
      </c>
      <c r="AQ36" s="45">
        <v>861</v>
      </c>
      <c r="AR36" s="45">
        <v>122</v>
      </c>
      <c r="AS36" s="45">
        <v>16</v>
      </c>
      <c r="AT36" s="45">
        <v>638</v>
      </c>
      <c r="AU36" s="45">
        <v>65</v>
      </c>
      <c r="AV36" s="45">
        <v>0</v>
      </c>
      <c r="AW36" s="45">
        <v>3</v>
      </c>
      <c r="AX36" s="45">
        <v>35</v>
      </c>
      <c r="AY36" s="45">
        <v>4</v>
      </c>
      <c r="AZ36" s="45">
        <v>1998</v>
      </c>
      <c r="BA36" s="45">
        <v>122</v>
      </c>
      <c r="BB36" s="45">
        <v>229</v>
      </c>
      <c r="BC36" s="45">
        <v>118</v>
      </c>
      <c r="BD36" s="45">
        <v>1</v>
      </c>
      <c r="BE36" s="45">
        <v>59</v>
      </c>
      <c r="BF36" s="45">
        <v>115</v>
      </c>
      <c r="BG36" s="45">
        <v>44</v>
      </c>
      <c r="BH36" s="45">
        <v>14</v>
      </c>
    </row>
    <row r="37" spans="2:60" s="51" customFormat="1">
      <c r="B37" s="50"/>
      <c r="C37" s="50" t="s">
        <v>208</v>
      </c>
      <c r="D37" s="50">
        <v>8189.079545454545</v>
      </c>
      <c r="E37" s="50">
        <v>144.375</v>
      </c>
      <c r="F37" s="50">
        <v>136.69230769230768</v>
      </c>
      <c r="G37" s="50">
        <v>1773.433962264151</v>
      </c>
      <c r="H37" s="50">
        <v>901.95348837209303</v>
      </c>
      <c r="I37" s="50">
        <v>2730.9506172839506</v>
      </c>
      <c r="J37" s="50">
        <v>3131.6</v>
      </c>
      <c r="K37" s="50">
        <v>1194.7411764705882</v>
      </c>
      <c r="L37" s="50">
        <v>2809.5</v>
      </c>
      <c r="M37" s="50">
        <v>2930.7</v>
      </c>
      <c r="N37" s="50">
        <v>464</v>
      </c>
      <c r="O37" s="50">
        <v>985</v>
      </c>
      <c r="P37" s="50">
        <v>736.66666666666663</v>
      </c>
      <c r="Q37" s="50">
        <v>592.33333333333337</v>
      </c>
      <c r="R37" s="50">
        <v>4269.21875</v>
      </c>
      <c r="S37" s="50">
        <v>360</v>
      </c>
      <c r="T37" s="50">
        <v>1430.8333333333333</v>
      </c>
      <c r="U37" s="50">
        <v>1843.3793103448277</v>
      </c>
      <c r="V37" s="50">
        <v>1460.7731958762886</v>
      </c>
      <c r="W37" s="50">
        <v>1182.5</v>
      </c>
      <c r="X37" s="50">
        <v>785</v>
      </c>
      <c r="Y37" s="50">
        <v>10722.776470588235</v>
      </c>
      <c r="Z37" s="50">
        <v>1527.6666666666667</v>
      </c>
      <c r="AA37" s="50">
        <v>18940.75</v>
      </c>
      <c r="AB37" s="50">
        <v>1725.7</v>
      </c>
      <c r="AC37" s="50">
        <v>285.64285714285717</v>
      </c>
      <c r="AD37" s="50">
        <v>939.15172413793107</v>
      </c>
      <c r="AE37" s="50">
        <v>288.8</v>
      </c>
      <c r="AF37" s="50">
        <v>1727.9565217391305</v>
      </c>
      <c r="AG37" s="50">
        <v>1900.047619047619</v>
      </c>
      <c r="AH37" s="50">
        <v>624.38461538461536</v>
      </c>
      <c r="AI37" s="50">
        <v>37</v>
      </c>
      <c r="AJ37" s="50">
        <v>285.55882352941177</v>
      </c>
      <c r="AK37" s="50">
        <v>22593</v>
      </c>
      <c r="AL37" s="50">
        <v>1361.0588235294117</v>
      </c>
      <c r="AM37" s="50">
        <v>71.941176470588232</v>
      </c>
      <c r="AN37" s="50">
        <v>429.5</v>
      </c>
      <c r="AO37" s="50">
        <v>2736.9545042492914</v>
      </c>
      <c r="AP37" s="50">
        <v>160.15789473684211</v>
      </c>
      <c r="AQ37" s="50">
        <v>249.89082462253194</v>
      </c>
      <c r="AR37" s="50">
        <v>6802.8556319407717</v>
      </c>
      <c r="AS37" s="50">
        <v>780.9375</v>
      </c>
      <c r="AT37" s="50">
        <v>261.0952273029755</v>
      </c>
      <c r="AU37" s="50">
        <v>54.692307692307693</v>
      </c>
      <c r="AV37" s="50" t="e">
        <v>#DIV/0!</v>
      </c>
      <c r="AW37" s="50">
        <v>1474.3333333333333</v>
      </c>
      <c r="AX37" s="50">
        <v>218.62857142857143</v>
      </c>
      <c r="AY37" s="50">
        <v>22.75</v>
      </c>
      <c r="AZ37" s="50">
        <v>149.63544544544544</v>
      </c>
      <c r="BA37" s="50">
        <v>3.2020491803278688</v>
      </c>
      <c r="BB37" s="50">
        <v>294.16157205240177</v>
      </c>
      <c r="BC37" s="50">
        <v>356.04237288135596</v>
      </c>
      <c r="BD37" s="50">
        <v>2034</v>
      </c>
      <c r="BE37" s="50">
        <v>499.15254237288133</v>
      </c>
      <c r="BF37" s="50">
        <v>17.034782608695654</v>
      </c>
      <c r="BG37" s="50">
        <v>123.72727272727273</v>
      </c>
      <c r="BH37" s="50">
        <v>16.714285714285715</v>
      </c>
    </row>
    <row r="38" spans="2:60">
      <c r="B38" s="45"/>
      <c r="C38" s="45" t="s">
        <v>209</v>
      </c>
      <c r="D38" s="45">
        <v>191800</v>
      </c>
      <c r="E38" s="45">
        <v>676</v>
      </c>
      <c r="F38" s="45">
        <v>3364</v>
      </c>
      <c r="G38" s="45">
        <v>39242</v>
      </c>
      <c r="H38" s="45">
        <v>6081</v>
      </c>
      <c r="I38" s="45">
        <v>19380</v>
      </c>
      <c r="J38" s="45">
        <v>47776</v>
      </c>
      <c r="K38" s="45">
        <v>9523</v>
      </c>
      <c r="L38" s="45">
        <v>5606</v>
      </c>
      <c r="M38" s="45">
        <v>9900</v>
      </c>
      <c r="N38" s="45">
        <v>822</v>
      </c>
      <c r="O38" s="45">
        <v>1090</v>
      </c>
      <c r="P38" s="45">
        <v>2096</v>
      </c>
      <c r="Q38" s="45">
        <v>891</v>
      </c>
      <c r="R38" s="45">
        <v>42824</v>
      </c>
      <c r="S38" s="45">
        <v>360</v>
      </c>
      <c r="T38" s="45">
        <v>10564</v>
      </c>
      <c r="U38" s="45">
        <v>11931</v>
      </c>
      <c r="V38" s="45">
        <v>10603</v>
      </c>
      <c r="W38" s="45">
        <v>2349</v>
      </c>
      <c r="X38" s="45">
        <v>1666</v>
      </c>
      <c r="Y38" s="45">
        <v>319910</v>
      </c>
      <c r="Z38" s="45">
        <v>13304</v>
      </c>
      <c r="AA38" s="45">
        <v>22651</v>
      </c>
      <c r="AB38" s="45">
        <v>11319</v>
      </c>
      <c r="AC38" s="45">
        <v>2264</v>
      </c>
      <c r="AD38" s="45">
        <v>15489</v>
      </c>
      <c r="AE38" s="45">
        <v>1258</v>
      </c>
      <c r="AF38" s="45">
        <v>13865</v>
      </c>
      <c r="AG38" s="45">
        <v>11633</v>
      </c>
      <c r="AH38" s="45">
        <v>2012</v>
      </c>
      <c r="AI38" s="45">
        <v>37</v>
      </c>
      <c r="AJ38" s="45">
        <v>2096</v>
      </c>
      <c r="AK38" s="45">
        <v>31837</v>
      </c>
      <c r="AL38" s="45">
        <v>9285</v>
      </c>
      <c r="AM38" s="45">
        <v>399</v>
      </c>
      <c r="AN38" s="45">
        <v>1048</v>
      </c>
      <c r="AO38" s="45">
        <v>78250</v>
      </c>
      <c r="AP38" s="45">
        <v>1992</v>
      </c>
      <c r="AQ38" s="45">
        <v>127520</v>
      </c>
      <c r="AR38" s="45">
        <v>95300</v>
      </c>
      <c r="AS38" s="45">
        <v>1655</v>
      </c>
      <c r="AT38" s="45">
        <v>2044.8</v>
      </c>
      <c r="AU38" s="45">
        <v>369</v>
      </c>
      <c r="AV38" s="45">
        <v>0</v>
      </c>
      <c r="AW38" s="45">
        <v>3961</v>
      </c>
      <c r="AX38" s="45">
        <v>2700</v>
      </c>
      <c r="AY38" s="45">
        <v>32</v>
      </c>
      <c r="AZ38" s="45">
        <v>4396</v>
      </c>
      <c r="BA38" s="45">
        <v>17</v>
      </c>
      <c r="BB38" s="45">
        <v>4234</v>
      </c>
      <c r="BC38" s="45">
        <v>2349</v>
      </c>
      <c r="BD38" s="45">
        <v>2034</v>
      </c>
      <c r="BE38" s="45">
        <v>7231</v>
      </c>
      <c r="BF38" s="45">
        <v>417</v>
      </c>
      <c r="BG38" s="45">
        <v>1334</v>
      </c>
      <c r="BH38" s="45">
        <v>38</v>
      </c>
    </row>
    <row r="39" spans="2:60">
      <c r="B39" s="45"/>
      <c r="C39" s="45" t="s">
        <v>210</v>
      </c>
      <c r="D39" s="45">
        <v>15.5</v>
      </c>
      <c r="E39" s="45">
        <v>5</v>
      </c>
      <c r="F39" s="45">
        <v>3</v>
      </c>
      <c r="G39" s="45">
        <v>3</v>
      </c>
      <c r="H39" s="45">
        <v>18</v>
      </c>
      <c r="I39" s="45">
        <v>55</v>
      </c>
      <c r="J39" s="45">
        <v>53</v>
      </c>
      <c r="K39" s="45">
        <v>18</v>
      </c>
      <c r="L39" s="45">
        <v>0</v>
      </c>
      <c r="M39" s="45">
        <v>12</v>
      </c>
      <c r="N39" s="45">
        <v>0</v>
      </c>
      <c r="O39" s="45">
        <v>0</v>
      </c>
      <c r="P39" s="45">
        <v>133</v>
      </c>
      <c r="Q39" s="45">
        <v>231</v>
      </c>
      <c r="R39" s="45">
        <v>3</v>
      </c>
      <c r="S39" s="45">
        <v>0</v>
      </c>
      <c r="T39" s="45">
        <v>2</v>
      </c>
      <c r="U39" s="45">
        <v>73</v>
      </c>
      <c r="V39" s="45">
        <v>8</v>
      </c>
      <c r="W39" s="45">
        <v>0</v>
      </c>
      <c r="X39" s="45">
        <v>130</v>
      </c>
      <c r="Y39" s="45">
        <v>27</v>
      </c>
      <c r="Z39" s="45">
        <v>26</v>
      </c>
      <c r="AA39" s="45">
        <v>14645</v>
      </c>
      <c r="AB39" s="45">
        <v>2</v>
      </c>
      <c r="AC39" s="45">
        <v>5</v>
      </c>
      <c r="AD39" s="45">
        <v>3</v>
      </c>
      <c r="AE39" s="45">
        <v>13</v>
      </c>
      <c r="AF39" s="45">
        <v>47</v>
      </c>
      <c r="AG39" s="45">
        <v>118</v>
      </c>
      <c r="AH39" s="45">
        <v>34</v>
      </c>
      <c r="AI39" s="45">
        <v>0</v>
      </c>
      <c r="AJ39" s="45">
        <v>3</v>
      </c>
      <c r="AK39" s="45">
        <v>11051</v>
      </c>
      <c r="AL39" s="45">
        <v>5</v>
      </c>
      <c r="AM39" s="45">
        <v>3</v>
      </c>
      <c r="AN39" s="45">
        <v>21</v>
      </c>
      <c r="AO39" s="45">
        <v>2</v>
      </c>
      <c r="AP39" s="45">
        <v>2</v>
      </c>
      <c r="AQ39" s="45">
        <v>2</v>
      </c>
      <c r="AR39" s="45">
        <v>-410</v>
      </c>
      <c r="AS39" s="45">
        <v>35</v>
      </c>
      <c r="AT39" s="45">
        <v>-127.8</v>
      </c>
      <c r="AU39" s="45">
        <v>2</v>
      </c>
      <c r="AV39" s="45">
        <v>0</v>
      </c>
      <c r="AW39" s="45">
        <v>2</v>
      </c>
      <c r="AX39" s="45">
        <v>3</v>
      </c>
      <c r="AY39" s="45">
        <v>7</v>
      </c>
      <c r="AZ39" s="45">
        <v>2</v>
      </c>
      <c r="BA39" s="45">
        <v>0.65</v>
      </c>
      <c r="BB39" s="45">
        <v>2</v>
      </c>
      <c r="BC39" s="45">
        <v>16</v>
      </c>
      <c r="BD39" s="45">
        <v>0</v>
      </c>
      <c r="BE39" s="45">
        <v>6</v>
      </c>
      <c r="BF39" s="45">
        <v>2</v>
      </c>
      <c r="BG39" s="45">
        <v>2</v>
      </c>
      <c r="BH39" s="45">
        <v>4</v>
      </c>
    </row>
    <row r="46" spans="2:60" ht="21" customHeight="1"/>
  </sheetData>
  <phoneticPr fontId="18"/>
  <pageMargins left="0.25" right="0.25" top="0.75" bottom="0.75" header="0.3" footer="0.3"/>
  <pageSetup paperSize="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G70"/>
  <sheetViews>
    <sheetView zoomScaleNormal="100" workbookViewId="0">
      <selection activeCell="O12" sqref="O12"/>
    </sheetView>
  </sheetViews>
  <sheetFormatPr defaultRowHeight="13.5"/>
  <cols>
    <col min="1" max="2" width="4.33203125" style="19" customWidth="1"/>
    <col min="3" max="16384" width="9.33203125" style="19"/>
  </cols>
  <sheetData>
    <row r="1" spans="2:7" ht="16.5" customHeight="1">
      <c r="C1" s="40"/>
    </row>
    <row r="2" spans="2:7" ht="16.5" customHeight="1">
      <c r="B2" s="19" t="s">
        <v>672</v>
      </c>
      <c r="C2" s="19" t="s">
        <v>22</v>
      </c>
      <c r="D2" s="19">
        <v>0.51900000000000002</v>
      </c>
      <c r="E2" s="19" t="s">
        <v>221</v>
      </c>
      <c r="G2" s="19" t="s">
        <v>260</v>
      </c>
    </row>
    <row r="3" spans="2:7" ht="16.5" customHeight="1">
      <c r="B3" s="19" t="s">
        <v>673</v>
      </c>
      <c r="C3" s="19" t="s">
        <v>23</v>
      </c>
      <c r="D3" s="19">
        <v>2.4900000000000002</v>
      </c>
      <c r="E3" s="19" t="s">
        <v>222</v>
      </c>
    </row>
    <row r="4" spans="2:7" ht="16.5" customHeight="1">
      <c r="B4" s="19" t="s">
        <v>674</v>
      </c>
      <c r="C4" s="19" t="s">
        <v>24</v>
      </c>
      <c r="D4" s="19">
        <v>2.73</v>
      </c>
      <c r="E4" s="19" t="s">
        <v>222</v>
      </c>
      <c r="G4" s="19" t="s">
        <v>261</v>
      </c>
    </row>
    <row r="5" spans="2:7" ht="16.5" customHeight="1">
      <c r="B5" s="19" t="s">
        <v>225</v>
      </c>
      <c r="C5" s="19" t="s">
        <v>226</v>
      </c>
      <c r="D5" s="19">
        <v>3</v>
      </c>
      <c r="E5" s="19" t="s">
        <v>227</v>
      </c>
    </row>
    <row r="6" spans="2:7" ht="16.5" customHeight="1">
      <c r="B6" s="19" t="s">
        <v>224</v>
      </c>
      <c r="C6" s="19" t="s">
        <v>223</v>
      </c>
      <c r="D6" s="19">
        <v>2.3199999999999998</v>
      </c>
      <c r="E6" s="19" t="s">
        <v>222</v>
      </c>
    </row>
    <row r="7" spans="2:7" ht="16.5" customHeight="1">
      <c r="B7" s="19" t="s">
        <v>675</v>
      </c>
      <c r="C7" s="19" t="s">
        <v>25</v>
      </c>
      <c r="D7" s="19">
        <v>2.6</v>
      </c>
      <c r="E7" s="19" t="s">
        <v>222</v>
      </c>
      <c r="G7" s="19" t="s">
        <v>262</v>
      </c>
    </row>
    <row r="8" spans="2:7" ht="16.5" customHeight="1"/>
    <row r="9" spans="2:7" ht="16.5" customHeight="1"/>
    <row r="10" spans="2:7" ht="16.5" customHeight="1"/>
    <row r="11" spans="2:7" ht="16.5" customHeight="1"/>
    <row r="12" spans="2:7" ht="16.5" customHeight="1"/>
    <row r="13" spans="2:7" ht="16.5" customHeight="1"/>
    <row r="14" spans="2:7" ht="16.5" customHeight="1"/>
    <row r="15" spans="2:7" ht="16.5" customHeight="1"/>
    <row r="16" spans="2:7"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sheetData>
  <phoneticPr fontId="1"/>
  <pageMargins left="0.7" right="0.4" top="0.33" bottom="0.39" header="0.2" footer="0.3"/>
  <pageSetup paperSize="9"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115" zoomScaleNormal="160" zoomScaleSheetLayoutView="115" workbookViewId="0"/>
  </sheetViews>
  <sheetFormatPr defaultColWidth="20.83203125" defaultRowHeight="20.100000000000001" customHeight="1"/>
  <cols>
    <col min="1" max="16384" width="20.83203125" style="222"/>
  </cols>
  <sheetData>
    <row r="1" spans="1:1" ht="20.100000000000001" customHeight="1">
      <c r="A1" s="326" t="s">
        <v>719</v>
      </c>
    </row>
  </sheetData>
  <sheetProtection algorithmName="SHA-512" hashValue="jYsoB5IptjL3g1vatK9gNfHrmbo5sTu8Fvs3Fb0b7Mo7VrEfRG10xyFTzDrQFAxJWDvvVSbvUOpzT4vBy5XPQw==" saltValue="wvWeb1nvRPeIWWcBTXO3rg==" spinCount="100000" sheet="1" objects="1" scenarios="1"/>
  <phoneticPr fontId="33"/>
  <pageMargins left="0.23622047244094491" right="0.23622047244094491" top="0.74803149606299213" bottom="0.74803149606299213" header="0.31496062992125984" footer="0.31496062992125984"/>
  <pageSetup paperSize="9" scale="115" orientation="portrait" r:id="rId1"/>
  <rowBreaks count="7" manualBreakCount="7">
    <brk id="33" max="4" man="1"/>
    <brk id="66" max="4" man="1"/>
    <brk id="99" max="4" man="1"/>
    <brk id="132" max="4" man="1"/>
    <brk id="167" max="4" man="1"/>
    <brk id="200" max="4" man="1"/>
    <brk id="233" max="4"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15"/>
  <sheetViews>
    <sheetView showGridLines="0" view="pageBreakPreview" zoomScaleNormal="100" zoomScaleSheetLayoutView="100" workbookViewId="0"/>
  </sheetViews>
  <sheetFormatPr defaultRowHeight="20.100000000000001" customHeight="1"/>
  <cols>
    <col min="1" max="1" width="3.33203125" style="12" customWidth="1"/>
    <col min="2" max="13" width="10.83203125" style="12" customWidth="1"/>
    <col min="14" max="14" width="5.83203125" style="12" customWidth="1"/>
    <col min="15" max="15" width="40.83203125" style="12" customWidth="1"/>
    <col min="16" max="16" width="9.33203125" style="271" customWidth="1"/>
    <col min="17" max="16384" width="9.33203125" style="12"/>
  </cols>
  <sheetData>
    <row r="1" spans="1:15" s="271" customFormat="1" ht="20.100000000000001" customHeight="1" thickBot="1">
      <c r="A1" s="8" t="s">
        <v>347</v>
      </c>
      <c r="B1" s="12"/>
      <c r="C1" s="12"/>
      <c r="D1" s="12"/>
      <c r="E1" s="451" t="s">
        <v>856</v>
      </c>
      <c r="F1" s="452"/>
      <c r="G1" s="12"/>
      <c r="H1" s="12"/>
      <c r="I1" s="12"/>
      <c r="J1" s="12"/>
      <c r="K1" s="12"/>
      <c r="L1" s="331">
        <f ca="1">TODAY()</f>
        <v>44330</v>
      </c>
      <c r="M1" s="331"/>
      <c r="N1" s="12"/>
      <c r="O1" s="270"/>
    </row>
    <row r="2" spans="1:15" s="271" customFormat="1" ht="9.9499999999999993" customHeight="1">
      <c r="A2" s="9"/>
      <c r="B2" s="12"/>
      <c r="C2" s="12"/>
      <c r="D2" s="12"/>
      <c r="E2" s="12"/>
      <c r="F2" s="12"/>
      <c r="G2" s="12"/>
      <c r="H2" s="12"/>
      <c r="I2" s="12"/>
      <c r="J2" s="12"/>
      <c r="K2" s="12"/>
      <c r="L2" s="12"/>
      <c r="N2" s="12"/>
      <c r="O2" s="12"/>
    </row>
    <row r="3" spans="1:15" s="271" customFormat="1" ht="20.100000000000001" customHeight="1">
      <c r="A3" s="9"/>
      <c r="B3" s="12"/>
      <c r="C3" s="12"/>
      <c r="D3" s="12"/>
      <c r="E3" s="272"/>
      <c r="F3" s="12" t="s">
        <v>374</v>
      </c>
      <c r="G3" s="12"/>
      <c r="H3" s="272"/>
      <c r="I3" s="12" t="s">
        <v>375</v>
      </c>
      <c r="J3" s="12"/>
      <c r="K3" s="12"/>
      <c r="L3" s="12"/>
      <c r="M3" s="12"/>
      <c r="N3" s="12"/>
      <c r="O3" s="270"/>
    </row>
    <row r="4" spans="1:15" s="271" customFormat="1" ht="9.9499999999999993" customHeight="1">
      <c r="A4" s="9"/>
      <c r="B4" s="12"/>
      <c r="C4" s="12"/>
      <c r="D4" s="12"/>
      <c r="E4" s="12"/>
      <c r="F4" s="12"/>
      <c r="G4" s="12"/>
      <c r="H4" s="12"/>
      <c r="I4" s="12"/>
      <c r="J4" s="12"/>
      <c r="K4" s="12"/>
      <c r="L4" s="12"/>
      <c r="N4" s="12"/>
      <c r="O4" s="12"/>
    </row>
    <row r="5" spans="1:15" s="271" customFormat="1" ht="20.100000000000001" customHeight="1">
      <c r="A5" s="12"/>
      <c r="B5" s="332" t="s">
        <v>229</v>
      </c>
      <c r="C5" s="332"/>
      <c r="D5" s="333" t="s">
        <v>821</v>
      </c>
      <c r="E5" s="333"/>
      <c r="F5" s="333"/>
      <c r="G5" s="333"/>
      <c r="H5" s="333"/>
      <c r="I5" s="333"/>
      <c r="J5" s="332" t="s">
        <v>90</v>
      </c>
      <c r="K5" s="332"/>
      <c r="L5" s="334" t="s">
        <v>824</v>
      </c>
      <c r="M5" s="334"/>
      <c r="N5" s="12"/>
      <c r="O5" s="12"/>
    </row>
    <row r="6" spans="1:15" s="271" customFormat="1" ht="20.100000000000001" customHeight="1">
      <c r="A6" s="12"/>
      <c r="B6" s="332" t="s">
        <v>78</v>
      </c>
      <c r="C6" s="332"/>
      <c r="D6" s="333" t="s">
        <v>822</v>
      </c>
      <c r="E6" s="333"/>
      <c r="F6" s="333"/>
      <c r="G6" s="333"/>
      <c r="H6" s="333"/>
      <c r="I6" s="333"/>
      <c r="J6" s="332" t="s">
        <v>91</v>
      </c>
      <c r="K6" s="332"/>
      <c r="L6" s="334" t="s">
        <v>264</v>
      </c>
      <c r="M6" s="334"/>
      <c r="N6" s="12"/>
      <c r="O6" s="12"/>
    </row>
    <row r="7" spans="1:15" s="271" customFormat="1" ht="20.100000000000001" customHeight="1">
      <c r="A7" s="12"/>
      <c r="B7" s="332" t="s">
        <v>20</v>
      </c>
      <c r="C7" s="332"/>
      <c r="D7" s="333" t="s">
        <v>823</v>
      </c>
      <c r="E7" s="333"/>
      <c r="F7" s="333"/>
      <c r="G7" s="333"/>
      <c r="H7" s="333"/>
      <c r="I7" s="333"/>
      <c r="J7" s="332" t="s">
        <v>475</v>
      </c>
      <c r="K7" s="332"/>
      <c r="L7" s="334" t="s">
        <v>825</v>
      </c>
      <c r="M7" s="334"/>
      <c r="N7" s="12"/>
      <c r="O7" s="12"/>
    </row>
    <row r="8" spans="1:15" s="271" customFormat="1" ht="20.100000000000001" customHeight="1">
      <c r="A8" s="12"/>
      <c r="B8" s="335" t="s">
        <v>476</v>
      </c>
      <c r="C8" s="335"/>
      <c r="D8" s="332" t="s">
        <v>21</v>
      </c>
      <c r="E8" s="332"/>
      <c r="F8" s="332" t="s">
        <v>295</v>
      </c>
      <c r="G8" s="332"/>
      <c r="H8" s="335" t="s">
        <v>753</v>
      </c>
      <c r="I8" s="335"/>
      <c r="J8" s="336" t="s">
        <v>840</v>
      </c>
      <c r="K8" s="337"/>
      <c r="L8" s="338">
        <v>50000</v>
      </c>
      <c r="M8" s="339"/>
      <c r="N8" s="12"/>
      <c r="O8" s="12"/>
    </row>
    <row r="9" spans="1:15" s="271" customFormat="1" ht="20.100000000000001" customHeight="1">
      <c r="A9" s="12"/>
      <c r="B9" s="334" t="s">
        <v>826</v>
      </c>
      <c r="C9" s="334"/>
      <c r="D9" s="334" t="s">
        <v>274</v>
      </c>
      <c r="E9" s="334"/>
      <c r="F9" s="334" t="s">
        <v>296</v>
      </c>
      <c r="G9" s="334"/>
      <c r="H9" s="343" t="s">
        <v>887</v>
      </c>
      <c r="I9" s="344"/>
      <c r="J9" s="332" t="s">
        <v>345</v>
      </c>
      <c r="K9" s="332"/>
      <c r="L9" s="332"/>
      <c r="M9" s="332"/>
      <c r="N9" s="12"/>
      <c r="O9" s="12"/>
    </row>
    <row r="10" spans="1:15" s="271" customFormat="1" ht="20.100000000000001" customHeight="1">
      <c r="A10" s="12"/>
      <c r="B10" s="332" t="s">
        <v>36</v>
      </c>
      <c r="C10" s="332"/>
      <c r="D10" s="332" t="s">
        <v>37</v>
      </c>
      <c r="E10" s="332"/>
      <c r="F10" s="332" t="s">
        <v>720</v>
      </c>
      <c r="G10" s="332"/>
      <c r="H10" s="345"/>
      <c r="I10" s="346"/>
      <c r="J10" s="349" t="s">
        <v>827</v>
      </c>
      <c r="K10" s="350"/>
      <c r="L10" s="350"/>
      <c r="M10" s="351"/>
      <c r="N10" s="12"/>
      <c r="O10" s="12"/>
    </row>
    <row r="11" spans="1:15" s="271" customFormat="1" ht="20.100000000000001" customHeight="1">
      <c r="A11" s="12"/>
      <c r="B11" s="358">
        <v>44287</v>
      </c>
      <c r="C11" s="358"/>
      <c r="D11" s="358">
        <v>44620</v>
      </c>
      <c r="E11" s="358"/>
      <c r="F11" s="359">
        <f>IF(ISBLANK(D11),"-",(D11-B11)+1)</f>
        <v>334</v>
      </c>
      <c r="G11" s="359"/>
      <c r="H11" s="347"/>
      <c r="I11" s="348"/>
      <c r="J11" s="352"/>
      <c r="K11" s="353"/>
      <c r="L11" s="353"/>
      <c r="M11" s="354"/>
      <c r="N11" s="12"/>
      <c r="O11" s="12"/>
    </row>
    <row r="12" spans="1:15" s="271" customFormat="1" ht="20.100000000000001" customHeight="1">
      <c r="A12" s="12"/>
      <c r="B12" s="360" t="s">
        <v>376</v>
      </c>
      <c r="C12" s="361"/>
      <c r="D12" s="361"/>
      <c r="E12" s="361"/>
      <c r="F12" s="361"/>
      <c r="G12" s="362"/>
      <c r="H12" s="273"/>
      <c r="I12" s="274"/>
      <c r="J12" s="355"/>
      <c r="K12" s="356"/>
      <c r="L12" s="356"/>
      <c r="M12" s="357"/>
      <c r="N12" s="12"/>
      <c r="O12" s="12"/>
    </row>
    <row r="13" spans="1:15" s="271" customFormat="1" ht="20.100000000000001" customHeight="1">
      <c r="A13" s="12"/>
      <c r="B13" s="332" t="s">
        <v>377</v>
      </c>
      <c r="C13" s="332"/>
      <c r="D13" s="332" t="s">
        <v>378</v>
      </c>
      <c r="E13" s="332"/>
      <c r="F13" s="332" t="s">
        <v>480</v>
      </c>
      <c r="G13" s="332"/>
      <c r="H13" s="273"/>
      <c r="I13" s="274"/>
      <c r="J13" s="332" t="s">
        <v>346</v>
      </c>
      <c r="K13" s="332"/>
      <c r="L13" s="332"/>
      <c r="M13" s="332"/>
      <c r="N13" s="12"/>
      <c r="O13" s="12"/>
    </row>
    <row r="14" spans="1:15" s="271" customFormat="1" ht="20.100000000000001" customHeight="1">
      <c r="A14" s="12"/>
      <c r="B14" s="363"/>
      <c r="C14" s="363"/>
      <c r="D14" s="363"/>
      <c r="E14" s="363"/>
      <c r="F14" s="359" t="str">
        <f>IF(ISBLANK(D14),"0",(D14-B14)+1)</f>
        <v>0</v>
      </c>
      <c r="G14" s="359"/>
      <c r="H14" s="273"/>
      <c r="I14" s="274"/>
      <c r="J14" s="349" t="s">
        <v>839</v>
      </c>
      <c r="K14" s="350"/>
      <c r="L14" s="350"/>
      <c r="M14" s="351"/>
      <c r="N14" s="12"/>
      <c r="O14" s="12"/>
    </row>
    <row r="15" spans="1:15" s="271" customFormat="1" ht="20.100000000000001" customHeight="1">
      <c r="A15" s="12"/>
      <c r="B15" s="332" t="s">
        <v>39</v>
      </c>
      <c r="C15" s="332"/>
      <c r="D15" s="332" t="s">
        <v>38</v>
      </c>
      <c r="E15" s="332"/>
      <c r="F15" s="332" t="s">
        <v>335</v>
      </c>
      <c r="G15" s="332"/>
      <c r="H15" s="364"/>
      <c r="I15" s="365"/>
      <c r="J15" s="352"/>
      <c r="K15" s="353"/>
      <c r="L15" s="353"/>
      <c r="M15" s="354"/>
      <c r="N15" s="12"/>
      <c r="O15" s="12"/>
    </row>
    <row r="16" spans="1:15" s="271" customFormat="1" ht="20.100000000000001" customHeight="1">
      <c r="A16" s="12"/>
      <c r="B16" s="358">
        <v>44378</v>
      </c>
      <c r="C16" s="358"/>
      <c r="D16" s="340">
        <f>IF(ISBLANK(B16),"-",B16+29)</f>
        <v>44407</v>
      </c>
      <c r="E16" s="340"/>
      <c r="F16" s="332" t="s">
        <v>373</v>
      </c>
      <c r="G16" s="332"/>
      <c r="H16" s="341"/>
      <c r="I16" s="342"/>
      <c r="J16" s="355"/>
      <c r="K16" s="356"/>
      <c r="L16" s="356"/>
      <c r="M16" s="357"/>
      <c r="N16" s="12"/>
      <c r="O16" s="12"/>
    </row>
    <row r="17" spans="1:16" ht="20.100000000000001" customHeight="1">
      <c r="B17" s="270" t="s">
        <v>381</v>
      </c>
      <c r="C17" s="275"/>
      <c r="D17" s="275"/>
      <c r="E17" s="275"/>
      <c r="F17" s="186"/>
      <c r="G17" s="186"/>
      <c r="H17" s="185"/>
      <c r="I17" s="185"/>
      <c r="J17" s="185"/>
      <c r="K17" s="185"/>
      <c r="L17" s="185"/>
      <c r="M17" s="185"/>
    </row>
    <row r="19" spans="1:16" ht="20.100000000000001" customHeight="1">
      <c r="A19" s="276" t="s">
        <v>372</v>
      </c>
      <c r="B19" s="8" t="s">
        <v>715</v>
      </c>
    </row>
    <row r="20" spans="1:16" ht="20.100000000000001" customHeight="1">
      <c r="A20" s="271"/>
      <c r="B20" s="9"/>
      <c r="G20" s="10" t="s">
        <v>573</v>
      </c>
      <c r="H20" s="10"/>
      <c r="I20" s="277" t="s">
        <v>494</v>
      </c>
      <c r="J20" s="278">
        <f>IF(ISBLANK(B16),"-",$B$16)</f>
        <v>44378</v>
      </c>
      <c r="K20" s="279" t="s">
        <v>360</v>
      </c>
      <c r="L20" s="280">
        <f>$D$16</f>
        <v>44407</v>
      </c>
      <c r="M20" s="10" t="s">
        <v>493</v>
      </c>
    </row>
    <row r="21" spans="1:16" ht="20.100000000000001" customHeight="1">
      <c r="B21" s="11" t="s">
        <v>452</v>
      </c>
      <c r="C21" s="2"/>
      <c r="D21" s="2"/>
      <c r="E21" s="2"/>
      <c r="F21" s="2"/>
      <c r="G21" s="2"/>
      <c r="H21" s="2"/>
      <c r="I21" s="2"/>
      <c r="J21" s="2"/>
      <c r="K21" s="2"/>
      <c r="L21" s="2"/>
      <c r="M21" s="2"/>
      <c r="N21" s="2"/>
    </row>
    <row r="22" spans="1:16" ht="20.100000000000001" customHeight="1">
      <c r="B22" s="11" t="s">
        <v>574</v>
      </c>
      <c r="C22" s="2"/>
      <c r="D22" s="2"/>
      <c r="E22" s="2"/>
      <c r="F22" s="2"/>
      <c r="G22" s="2"/>
      <c r="H22" s="2"/>
      <c r="I22" s="2"/>
      <c r="J22" s="2"/>
      <c r="K22" s="2"/>
      <c r="L22" s="2"/>
      <c r="M22" s="2"/>
      <c r="N22" s="2"/>
    </row>
    <row r="23" spans="1:16" ht="15" customHeight="1">
      <c r="B23" s="375" t="s">
        <v>92</v>
      </c>
      <c r="C23" s="376"/>
      <c r="D23" s="375" t="s">
        <v>142</v>
      </c>
      <c r="E23" s="376"/>
      <c r="F23" s="379" t="s">
        <v>699</v>
      </c>
      <c r="G23" s="380"/>
      <c r="H23" s="379" t="s">
        <v>799</v>
      </c>
      <c r="I23" s="380"/>
      <c r="J23" s="367" t="s">
        <v>495</v>
      </c>
      <c r="K23" s="383"/>
      <c r="L23" s="383"/>
      <c r="M23" s="368"/>
      <c r="N23" s="2"/>
      <c r="O23" s="366"/>
      <c r="P23" s="366"/>
    </row>
    <row r="24" spans="1:16" ht="15" customHeight="1">
      <c r="B24" s="377"/>
      <c r="C24" s="378"/>
      <c r="D24" s="377"/>
      <c r="E24" s="378"/>
      <c r="F24" s="381"/>
      <c r="G24" s="382"/>
      <c r="H24" s="381"/>
      <c r="I24" s="382"/>
      <c r="J24" s="281" t="s">
        <v>338</v>
      </c>
      <c r="K24" s="367" t="s">
        <v>725</v>
      </c>
      <c r="L24" s="368"/>
      <c r="M24" s="281" t="s">
        <v>336</v>
      </c>
      <c r="N24" s="2"/>
      <c r="O24" s="366"/>
      <c r="P24" s="366"/>
    </row>
    <row r="25" spans="1:16" ht="20.100000000000001" customHeight="1">
      <c r="B25" s="369" t="s">
        <v>17</v>
      </c>
      <c r="C25" s="370"/>
      <c r="D25" s="371" t="s">
        <v>420</v>
      </c>
      <c r="E25" s="372"/>
      <c r="F25" s="373"/>
      <c r="G25" s="374"/>
      <c r="H25" s="373"/>
      <c r="I25" s="374"/>
      <c r="J25" s="282"/>
      <c r="K25" s="373"/>
      <c r="L25" s="374"/>
      <c r="M25" s="282"/>
      <c r="N25" s="2"/>
    </row>
    <row r="26" spans="1:16" ht="20.100000000000001" customHeight="1">
      <c r="B26" s="364"/>
      <c r="C26" s="365"/>
      <c r="D26" s="371" t="s">
        <v>421</v>
      </c>
      <c r="E26" s="372"/>
      <c r="F26" s="373"/>
      <c r="G26" s="374"/>
      <c r="H26" s="373"/>
      <c r="I26" s="374"/>
      <c r="J26" s="282"/>
      <c r="K26" s="373"/>
      <c r="L26" s="374"/>
      <c r="M26" s="282"/>
      <c r="N26" s="2"/>
    </row>
    <row r="27" spans="1:16" ht="20.100000000000001" customHeight="1">
      <c r="B27" s="364"/>
      <c r="C27" s="365"/>
      <c r="D27" s="371" t="s">
        <v>422</v>
      </c>
      <c r="E27" s="372"/>
      <c r="F27" s="384">
        <v>2</v>
      </c>
      <c r="G27" s="385"/>
      <c r="H27" s="384">
        <v>20</v>
      </c>
      <c r="I27" s="385"/>
      <c r="J27" s="283" t="s">
        <v>337</v>
      </c>
      <c r="K27" s="384">
        <v>10000</v>
      </c>
      <c r="L27" s="385"/>
      <c r="M27" s="283" t="s">
        <v>530</v>
      </c>
      <c r="N27" s="2"/>
    </row>
    <row r="28" spans="1:16" ht="20.100000000000001" customHeight="1">
      <c r="B28" s="364"/>
      <c r="C28" s="365"/>
      <c r="D28" s="371" t="s">
        <v>423</v>
      </c>
      <c r="E28" s="372"/>
      <c r="F28" s="373"/>
      <c r="G28" s="374"/>
      <c r="H28" s="373"/>
      <c r="I28" s="374"/>
      <c r="J28" s="282"/>
      <c r="K28" s="373"/>
      <c r="L28" s="374"/>
      <c r="M28" s="282"/>
      <c r="N28" s="2"/>
      <c r="P28" s="284"/>
    </row>
    <row r="29" spans="1:16" ht="20.100000000000001" customHeight="1">
      <c r="B29" s="369" t="s">
        <v>18</v>
      </c>
      <c r="C29" s="370"/>
      <c r="D29" s="371" t="s">
        <v>99</v>
      </c>
      <c r="E29" s="372"/>
      <c r="F29" s="373"/>
      <c r="G29" s="374"/>
      <c r="H29" s="373"/>
      <c r="I29" s="374"/>
      <c r="J29" s="282"/>
      <c r="K29" s="373"/>
      <c r="L29" s="374"/>
      <c r="M29" s="282"/>
      <c r="N29" s="186"/>
    </row>
    <row r="30" spans="1:16" ht="20.100000000000001" customHeight="1">
      <c r="B30" s="364"/>
      <c r="C30" s="365"/>
      <c r="D30" s="371" t="s">
        <v>100</v>
      </c>
      <c r="E30" s="372"/>
      <c r="F30" s="373"/>
      <c r="G30" s="374"/>
      <c r="H30" s="373"/>
      <c r="I30" s="374"/>
      <c r="J30" s="282"/>
      <c r="K30" s="373"/>
      <c r="L30" s="374"/>
      <c r="M30" s="282"/>
      <c r="N30" s="186"/>
    </row>
    <row r="31" spans="1:16" ht="20.100000000000001" customHeight="1">
      <c r="B31" s="364"/>
      <c r="C31" s="365"/>
      <c r="D31" s="371" t="s">
        <v>159</v>
      </c>
      <c r="E31" s="372"/>
      <c r="F31" s="384">
        <v>1</v>
      </c>
      <c r="G31" s="385"/>
      <c r="H31" s="384">
        <v>10</v>
      </c>
      <c r="I31" s="385"/>
      <c r="J31" s="283" t="s">
        <v>337</v>
      </c>
      <c r="K31" s="384">
        <v>2000</v>
      </c>
      <c r="L31" s="385"/>
      <c r="M31" s="283" t="s">
        <v>828</v>
      </c>
    </row>
    <row r="32" spans="1:16" ht="20.100000000000001" customHeight="1">
      <c r="B32" s="341"/>
      <c r="C32" s="342"/>
      <c r="D32" s="371" t="s">
        <v>157</v>
      </c>
      <c r="E32" s="372"/>
      <c r="F32" s="373"/>
      <c r="G32" s="374"/>
      <c r="H32" s="373"/>
      <c r="I32" s="374"/>
      <c r="J32" s="282"/>
      <c r="K32" s="373"/>
      <c r="L32" s="374"/>
      <c r="M32" s="282"/>
      <c r="N32" s="2"/>
    </row>
    <row r="33" spans="2:20" ht="20.100000000000001" customHeight="1">
      <c r="B33" s="387" t="s">
        <v>19</v>
      </c>
      <c r="C33" s="388"/>
      <c r="D33" s="371" t="s">
        <v>424</v>
      </c>
      <c r="E33" s="372"/>
      <c r="F33" s="373"/>
      <c r="G33" s="374"/>
      <c r="H33" s="373"/>
      <c r="I33" s="374"/>
      <c r="J33" s="282"/>
      <c r="K33" s="373"/>
      <c r="L33" s="374"/>
      <c r="M33" s="282"/>
      <c r="N33" s="185"/>
      <c r="O33" s="2"/>
      <c r="P33" s="2"/>
      <c r="Q33" s="2"/>
      <c r="R33" s="2"/>
      <c r="S33" s="2"/>
      <c r="T33" s="2"/>
    </row>
    <row r="34" spans="2:20" ht="20.100000000000001" customHeight="1">
      <c r="B34" s="389"/>
      <c r="C34" s="390"/>
      <c r="D34" s="371" t="s">
        <v>425</v>
      </c>
      <c r="E34" s="372"/>
      <c r="F34" s="373"/>
      <c r="G34" s="374"/>
      <c r="H34" s="373"/>
      <c r="I34" s="374"/>
      <c r="J34" s="282"/>
      <c r="K34" s="373"/>
      <c r="L34" s="374"/>
      <c r="M34" s="282"/>
      <c r="N34" s="185"/>
      <c r="O34" s="2"/>
      <c r="P34" s="386"/>
      <c r="Q34" s="386"/>
      <c r="R34" s="2"/>
      <c r="S34" s="2"/>
      <c r="T34" s="2"/>
    </row>
    <row r="35" spans="2:20" ht="20.100000000000001" customHeight="1">
      <c r="B35" s="389"/>
      <c r="C35" s="390"/>
      <c r="D35" s="371" t="s">
        <v>426</v>
      </c>
      <c r="E35" s="372"/>
      <c r="F35" s="373"/>
      <c r="G35" s="374"/>
      <c r="H35" s="373"/>
      <c r="I35" s="374"/>
      <c r="J35" s="282"/>
      <c r="K35" s="373"/>
      <c r="L35" s="374"/>
      <c r="M35" s="282"/>
      <c r="N35" s="185"/>
      <c r="O35" s="2"/>
      <c r="P35" s="285"/>
      <c r="Q35" s="285"/>
      <c r="R35" s="2"/>
      <c r="S35" s="2"/>
      <c r="T35" s="2"/>
    </row>
    <row r="36" spans="2:20" ht="20.100000000000001" customHeight="1">
      <c r="B36" s="391"/>
      <c r="C36" s="392"/>
      <c r="D36" s="371" t="s">
        <v>427</v>
      </c>
      <c r="E36" s="372"/>
      <c r="F36" s="373"/>
      <c r="G36" s="374"/>
      <c r="H36" s="373"/>
      <c r="I36" s="374"/>
      <c r="J36" s="282"/>
      <c r="K36" s="373"/>
      <c r="L36" s="374"/>
      <c r="M36" s="282"/>
      <c r="N36" s="185"/>
      <c r="O36" s="2"/>
      <c r="P36" s="285"/>
      <c r="Q36" s="285"/>
      <c r="R36" s="2"/>
      <c r="S36" s="2"/>
      <c r="T36" s="2"/>
    </row>
    <row r="37" spans="2:20" ht="20.100000000000001" customHeight="1">
      <c r="B37" s="369" t="s">
        <v>102</v>
      </c>
      <c r="C37" s="370"/>
      <c r="D37" s="371" t="s">
        <v>104</v>
      </c>
      <c r="E37" s="372"/>
      <c r="F37" s="373"/>
      <c r="G37" s="374"/>
      <c r="H37" s="373"/>
      <c r="I37" s="374"/>
      <c r="J37" s="282"/>
      <c r="K37" s="373"/>
      <c r="L37" s="374"/>
      <c r="M37" s="282"/>
      <c r="N37" s="185"/>
      <c r="O37" s="2"/>
      <c r="P37" s="285"/>
      <c r="Q37" s="285"/>
      <c r="R37" s="2"/>
      <c r="S37" s="2"/>
      <c r="T37" s="2"/>
    </row>
    <row r="38" spans="2:20" ht="20.100000000000001" customHeight="1">
      <c r="B38" s="341"/>
      <c r="C38" s="342"/>
      <c r="D38" s="371" t="s">
        <v>106</v>
      </c>
      <c r="E38" s="372"/>
      <c r="F38" s="373"/>
      <c r="G38" s="374"/>
      <c r="H38" s="373"/>
      <c r="I38" s="374"/>
      <c r="J38" s="282"/>
      <c r="K38" s="373"/>
      <c r="L38" s="374"/>
      <c r="M38" s="282"/>
      <c r="N38" s="185"/>
      <c r="O38" s="2"/>
      <c r="P38" s="285"/>
      <c r="Q38" s="285"/>
      <c r="R38" s="2"/>
      <c r="S38" s="2"/>
      <c r="T38" s="2"/>
    </row>
    <row r="39" spans="2:20" ht="20.100000000000001" customHeight="1">
      <c r="B39" s="185"/>
      <c r="C39" s="185"/>
      <c r="D39" s="184"/>
      <c r="E39" s="184"/>
      <c r="F39" s="186"/>
      <c r="G39" s="186"/>
      <c r="H39" s="186"/>
      <c r="I39" s="186"/>
      <c r="J39" s="186"/>
      <c r="K39" s="186"/>
      <c r="L39" s="185"/>
      <c r="M39" s="186"/>
      <c r="N39" s="185"/>
      <c r="P39" s="284"/>
      <c r="Q39" s="284"/>
    </row>
    <row r="40" spans="2:20" ht="15" customHeight="1">
      <c r="B40" s="375" t="s">
        <v>92</v>
      </c>
      <c r="C40" s="376"/>
      <c r="D40" s="375" t="s">
        <v>142</v>
      </c>
      <c r="E40" s="376"/>
      <c r="F40" s="379" t="s">
        <v>699</v>
      </c>
      <c r="G40" s="380"/>
      <c r="H40" s="379" t="s">
        <v>800</v>
      </c>
      <c r="I40" s="380"/>
      <c r="J40" s="379" t="s">
        <v>799</v>
      </c>
      <c r="K40" s="380"/>
      <c r="L40" s="375" t="s">
        <v>334</v>
      </c>
      <c r="M40" s="376"/>
      <c r="N40" s="2"/>
      <c r="O40" s="366"/>
      <c r="P40" s="366"/>
    </row>
    <row r="41" spans="2:20" ht="15" customHeight="1">
      <c r="B41" s="377"/>
      <c r="C41" s="378"/>
      <c r="D41" s="377"/>
      <c r="E41" s="378"/>
      <c r="F41" s="381"/>
      <c r="G41" s="382"/>
      <c r="H41" s="381"/>
      <c r="I41" s="382"/>
      <c r="J41" s="381"/>
      <c r="K41" s="382"/>
      <c r="L41" s="377"/>
      <c r="M41" s="378"/>
      <c r="N41" s="2"/>
      <c r="O41" s="366"/>
      <c r="P41" s="366"/>
    </row>
    <row r="42" spans="2:20" ht="20.100000000000001" customHeight="1">
      <c r="B42" s="369" t="s">
        <v>4</v>
      </c>
      <c r="C42" s="370"/>
      <c r="D42" s="371" t="s">
        <v>132</v>
      </c>
      <c r="E42" s="372"/>
      <c r="F42" s="393"/>
      <c r="G42" s="394"/>
      <c r="H42" s="393"/>
      <c r="I42" s="394"/>
      <c r="J42" s="393"/>
      <c r="K42" s="394"/>
      <c r="L42" s="375" t="s">
        <v>334</v>
      </c>
      <c r="M42" s="376"/>
      <c r="N42" s="185"/>
      <c r="O42" s="2"/>
      <c r="P42" s="285"/>
      <c r="Q42" s="285"/>
      <c r="R42" s="2"/>
      <c r="S42" s="2"/>
      <c r="T42" s="2"/>
    </row>
    <row r="43" spans="2:20" ht="20.100000000000001" customHeight="1">
      <c r="B43" s="364"/>
      <c r="C43" s="365"/>
      <c r="D43" s="371" t="s">
        <v>133</v>
      </c>
      <c r="E43" s="372"/>
      <c r="F43" s="384">
        <v>1</v>
      </c>
      <c r="G43" s="385"/>
      <c r="H43" s="384">
        <v>8</v>
      </c>
      <c r="I43" s="385"/>
      <c r="J43" s="384">
        <v>20</v>
      </c>
      <c r="K43" s="385"/>
      <c r="L43" s="377"/>
      <c r="M43" s="378"/>
      <c r="N43" s="185"/>
      <c r="O43" s="2"/>
      <c r="P43" s="285"/>
      <c r="Q43" s="285"/>
      <c r="R43" s="2"/>
      <c r="S43" s="2"/>
      <c r="T43" s="2"/>
    </row>
    <row r="44" spans="2:20" ht="20.100000000000001" customHeight="1">
      <c r="B44" s="364"/>
      <c r="C44" s="365"/>
      <c r="D44" s="371" t="s">
        <v>134</v>
      </c>
      <c r="E44" s="372"/>
      <c r="F44" s="393"/>
      <c r="G44" s="394"/>
      <c r="H44" s="393"/>
      <c r="I44" s="394"/>
      <c r="J44" s="393"/>
      <c r="K44" s="394"/>
      <c r="L44" s="375" t="s">
        <v>334</v>
      </c>
      <c r="M44" s="376"/>
      <c r="N44" s="185"/>
      <c r="O44" s="2"/>
      <c r="P44" s="285"/>
      <c r="Q44" s="285"/>
      <c r="R44" s="2"/>
      <c r="S44" s="2"/>
      <c r="T44" s="2"/>
    </row>
    <row r="45" spans="2:20" ht="20.100000000000001" customHeight="1">
      <c r="B45" s="364"/>
      <c r="C45" s="365"/>
      <c r="D45" s="371" t="s">
        <v>136</v>
      </c>
      <c r="E45" s="372"/>
      <c r="F45" s="393"/>
      <c r="G45" s="394"/>
      <c r="H45" s="393"/>
      <c r="I45" s="394"/>
      <c r="J45" s="393"/>
      <c r="K45" s="394"/>
      <c r="L45" s="377"/>
      <c r="M45" s="378"/>
      <c r="N45" s="185"/>
    </row>
    <row r="46" spans="2:20" ht="20.100000000000001" customHeight="1">
      <c r="B46" s="364"/>
      <c r="C46" s="365"/>
      <c r="D46" s="371" t="s">
        <v>137</v>
      </c>
      <c r="E46" s="372"/>
      <c r="F46" s="393"/>
      <c r="G46" s="394"/>
      <c r="H46" s="393"/>
      <c r="I46" s="394"/>
      <c r="J46" s="393"/>
      <c r="K46" s="394"/>
      <c r="L46" s="375" t="s">
        <v>334</v>
      </c>
      <c r="M46" s="376"/>
      <c r="N46" s="185"/>
    </row>
    <row r="47" spans="2:20" ht="20.100000000000001" customHeight="1">
      <c r="B47" s="341"/>
      <c r="C47" s="342"/>
      <c r="D47" s="371" t="s">
        <v>139</v>
      </c>
      <c r="E47" s="372"/>
      <c r="F47" s="393"/>
      <c r="G47" s="394"/>
      <c r="H47" s="393"/>
      <c r="I47" s="394"/>
      <c r="J47" s="393"/>
      <c r="K47" s="394"/>
      <c r="L47" s="377"/>
      <c r="M47" s="378"/>
      <c r="N47" s="185"/>
    </row>
    <row r="48" spans="2:20" ht="20.100000000000001" customHeight="1">
      <c r="B48" s="185"/>
      <c r="C48" s="185"/>
      <c r="D48" s="204"/>
      <c r="E48" s="204"/>
      <c r="F48" s="286"/>
      <c r="G48" s="286"/>
      <c r="H48" s="286"/>
      <c r="I48" s="286"/>
      <c r="J48" s="286"/>
      <c r="K48" s="286"/>
      <c r="L48" s="186"/>
      <c r="M48" s="186"/>
      <c r="N48" s="185"/>
    </row>
    <row r="49" spans="2:17" ht="20.100000000000001" customHeight="1">
      <c r="B49" s="185"/>
      <c r="C49" s="185"/>
      <c r="D49" s="204"/>
      <c r="E49" s="204"/>
      <c r="F49" s="286"/>
      <c r="G49" s="286"/>
      <c r="H49" s="286"/>
      <c r="I49" s="286"/>
      <c r="J49" s="286"/>
      <c r="K49" s="286"/>
      <c r="L49" s="186"/>
      <c r="M49" s="186"/>
      <c r="N49" s="185"/>
    </row>
    <row r="50" spans="2:17" ht="20.100000000000001" customHeight="1">
      <c r="B50" s="185"/>
      <c r="C50" s="185"/>
      <c r="D50" s="184"/>
      <c r="E50" s="184"/>
      <c r="F50" s="186"/>
      <c r="G50" s="186"/>
      <c r="H50" s="186"/>
      <c r="I50" s="186"/>
      <c r="J50" s="186"/>
      <c r="K50" s="186"/>
      <c r="L50" s="185"/>
      <c r="M50" s="186"/>
      <c r="N50" s="185"/>
      <c r="P50" s="284"/>
      <c r="Q50" s="284"/>
    </row>
    <row r="51" spans="2:17" ht="20.100000000000001" customHeight="1">
      <c r="B51" s="11" t="s">
        <v>716</v>
      </c>
      <c r="C51" s="185"/>
      <c r="D51" s="185"/>
      <c r="E51" s="185"/>
      <c r="F51" s="185"/>
      <c r="G51" s="185"/>
      <c r="H51" s="185"/>
      <c r="I51" s="185"/>
      <c r="J51" s="185"/>
      <c r="K51" s="185"/>
      <c r="L51" s="185"/>
      <c r="M51" s="185"/>
      <c r="N51" s="185"/>
    </row>
    <row r="52" spans="2:17" ht="15" customHeight="1">
      <c r="B52" s="401"/>
      <c r="C52" s="402" t="s">
        <v>92</v>
      </c>
      <c r="D52" s="402"/>
      <c r="E52" s="402" t="s">
        <v>690</v>
      </c>
      <c r="F52" s="402"/>
      <c r="G52" s="403" t="s">
        <v>700</v>
      </c>
      <c r="H52" s="404" t="s">
        <v>492</v>
      </c>
      <c r="I52" s="404" t="s">
        <v>529</v>
      </c>
      <c r="J52" s="397" t="s">
        <v>727</v>
      </c>
      <c r="K52" s="367" t="s">
        <v>495</v>
      </c>
      <c r="L52" s="383"/>
      <c r="M52" s="368"/>
      <c r="N52" s="185"/>
      <c r="O52" s="185" t="s">
        <v>745</v>
      </c>
    </row>
    <row r="53" spans="2:17" ht="20.100000000000001" customHeight="1">
      <c r="B53" s="401"/>
      <c r="C53" s="402"/>
      <c r="D53" s="402"/>
      <c r="E53" s="402"/>
      <c r="F53" s="402"/>
      <c r="G53" s="403"/>
      <c r="H53" s="405"/>
      <c r="I53" s="405"/>
      <c r="J53" s="397"/>
      <c r="K53" s="281" t="s">
        <v>338</v>
      </c>
      <c r="L53" s="287" t="s">
        <v>726</v>
      </c>
      <c r="M53" s="281" t="s">
        <v>336</v>
      </c>
      <c r="N53" s="185"/>
      <c r="O53" s="332"/>
    </row>
    <row r="54" spans="2:17" ht="20.100000000000001" customHeight="1">
      <c r="B54" s="336" t="s">
        <v>534</v>
      </c>
      <c r="C54" s="398"/>
      <c r="D54" s="398"/>
      <c r="E54" s="398"/>
      <c r="F54" s="398"/>
      <c r="G54" s="398"/>
      <c r="H54" s="398"/>
      <c r="I54" s="398"/>
      <c r="J54" s="398"/>
      <c r="K54" s="398"/>
      <c r="L54" s="398"/>
      <c r="M54" s="337"/>
      <c r="N54" s="185"/>
      <c r="O54" s="332"/>
    </row>
    <row r="55" spans="2:17" ht="20.100000000000001" customHeight="1">
      <c r="B55" s="288" t="s">
        <v>379</v>
      </c>
      <c r="C55" s="399" t="s">
        <v>829</v>
      </c>
      <c r="D55" s="400"/>
      <c r="E55" s="399" t="s">
        <v>830</v>
      </c>
      <c r="F55" s="400"/>
      <c r="G55" s="289">
        <v>1</v>
      </c>
      <c r="H55" s="289">
        <v>4</v>
      </c>
      <c r="I55" s="289">
        <v>5</v>
      </c>
      <c r="J55" s="289">
        <v>3</v>
      </c>
      <c r="K55" s="290" t="s">
        <v>831</v>
      </c>
      <c r="L55" s="290" t="s">
        <v>832</v>
      </c>
      <c r="M55" s="290" t="s">
        <v>832</v>
      </c>
      <c r="N55" s="185"/>
      <c r="O55" s="332"/>
    </row>
    <row r="56" spans="2:17" ht="20.100000000000001" customHeight="1">
      <c r="B56" s="288" t="s">
        <v>380</v>
      </c>
      <c r="C56" s="399" t="s">
        <v>829</v>
      </c>
      <c r="D56" s="400"/>
      <c r="E56" s="399" t="s">
        <v>869</v>
      </c>
      <c r="F56" s="400"/>
      <c r="G56" s="289">
        <v>1</v>
      </c>
      <c r="H56" s="289">
        <v>4</v>
      </c>
      <c r="I56" s="289">
        <v>5</v>
      </c>
      <c r="J56" s="289">
        <v>5</v>
      </c>
      <c r="K56" s="291" t="s">
        <v>832</v>
      </c>
      <c r="L56" s="291" t="s">
        <v>832</v>
      </c>
      <c r="M56" s="291" t="s">
        <v>832</v>
      </c>
      <c r="N56" s="185"/>
      <c r="O56" s="332"/>
    </row>
    <row r="57" spans="2:17" ht="20.100000000000001" customHeight="1">
      <c r="B57" s="336" t="s">
        <v>535</v>
      </c>
      <c r="C57" s="398"/>
      <c r="D57" s="398"/>
      <c r="E57" s="398"/>
      <c r="F57" s="398"/>
      <c r="G57" s="398"/>
      <c r="H57" s="398"/>
      <c r="I57" s="398"/>
      <c r="J57" s="398"/>
      <c r="K57" s="398"/>
      <c r="L57" s="398"/>
      <c r="M57" s="337"/>
      <c r="N57" s="185"/>
      <c r="O57" s="332"/>
    </row>
    <row r="58" spans="2:17" ht="20.100000000000001" customHeight="1">
      <c r="B58" s="288" t="s">
        <v>379</v>
      </c>
      <c r="C58" s="395"/>
      <c r="D58" s="396"/>
      <c r="E58" s="395"/>
      <c r="F58" s="396"/>
      <c r="G58" s="292"/>
      <c r="H58" s="292"/>
      <c r="I58" s="292"/>
      <c r="J58" s="292"/>
      <c r="K58" s="292"/>
      <c r="L58" s="292"/>
      <c r="M58" s="293"/>
      <c r="N58" s="185"/>
      <c r="O58" s="332"/>
    </row>
    <row r="59" spans="2:17" ht="20.100000000000001" customHeight="1">
      <c r="B59" s="288" t="s">
        <v>380</v>
      </c>
      <c r="C59" s="395"/>
      <c r="D59" s="396"/>
      <c r="E59" s="395"/>
      <c r="F59" s="396"/>
      <c r="G59" s="292"/>
      <c r="H59" s="292"/>
      <c r="I59" s="292"/>
      <c r="J59" s="292"/>
      <c r="K59" s="292"/>
      <c r="L59" s="292"/>
      <c r="M59" s="293"/>
      <c r="N59" s="185"/>
      <c r="O59" s="332"/>
    </row>
    <row r="60" spans="2:17" ht="20.100000000000001" customHeight="1">
      <c r="B60" s="12" t="s">
        <v>382</v>
      </c>
      <c r="N60" s="185"/>
      <c r="O60" s="2"/>
    </row>
    <row r="61" spans="2:17" ht="20.100000000000001" customHeight="1">
      <c r="B61" s="12" t="s">
        <v>728</v>
      </c>
      <c r="N61" s="185"/>
      <c r="O61" s="2"/>
    </row>
    <row r="62" spans="2:17" ht="20.100000000000001" customHeight="1">
      <c r="B62" s="185"/>
      <c r="C62" s="2"/>
      <c r="D62" s="2"/>
      <c r="E62" s="2"/>
      <c r="F62" s="2"/>
      <c r="G62" s="2"/>
      <c r="H62" s="2"/>
      <c r="I62" s="2"/>
      <c r="J62" s="186"/>
      <c r="K62" s="186"/>
      <c r="O62" s="2"/>
    </row>
    <row r="63" spans="2:17" ht="20.100000000000001" customHeight="1">
      <c r="B63" s="11" t="s">
        <v>711</v>
      </c>
      <c r="C63" s="294"/>
      <c r="D63" s="294"/>
      <c r="E63" s="294"/>
      <c r="F63" s="185"/>
      <c r="G63" s="185"/>
      <c r="H63" s="185"/>
      <c r="I63" s="185"/>
      <c r="O63" s="2"/>
    </row>
    <row r="64" spans="2:17" ht="20.100000000000001" customHeight="1">
      <c r="B64" s="11" t="s">
        <v>710</v>
      </c>
      <c r="C64" s="294"/>
      <c r="D64" s="294"/>
      <c r="E64" s="294"/>
      <c r="F64" s="185"/>
      <c r="G64" s="185"/>
      <c r="H64" s="185"/>
      <c r="I64" s="185"/>
      <c r="O64" s="2"/>
    </row>
    <row r="65" spans="1:16" ht="20.100000000000001" customHeight="1">
      <c r="B65" s="2" t="s">
        <v>518</v>
      </c>
      <c r="J65" s="384">
        <v>1</v>
      </c>
      <c r="K65" s="385"/>
      <c r="L65" s="12" t="s">
        <v>351</v>
      </c>
      <c r="O65" s="2"/>
    </row>
    <row r="66" spans="1:16" ht="20.100000000000001" customHeight="1">
      <c r="B66" s="2" t="s">
        <v>519</v>
      </c>
      <c r="J66" s="384" t="s">
        <v>833</v>
      </c>
      <c r="K66" s="385"/>
      <c r="L66" s="12" t="s">
        <v>350</v>
      </c>
    </row>
    <row r="67" spans="1:16" ht="20.100000000000001" customHeight="1">
      <c r="B67" s="2" t="s">
        <v>624</v>
      </c>
      <c r="C67" s="2"/>
      <c r="D67" s="2"/>
      <c r="E67" s="2"/>
      <c r="F67" s="2"/>
      <c r="G67" s="2"/>
      <c r="H67" s="2"/>
      <c r="I67" s="2"/>
      <c r="J67" s="384">
        <v>24</v>
      </c>
      <c r="K67" s="385"/>
      <c r="L67" s="12" t="s">
        <v>349</v>
      </c>
      <c r="O67" s="2" t="s">
        <v>624</v>
      </c>
    </row>
    <row r="68" spans="1:16" ht="20.100000000000001" customHeight="1">
      <c r="B68" s="2" t="s">
        <v>775</v>
      </c>
      <c r="C68" s="2"/>
      <c r="D68" s="2"/>
      <c r="E68" s="2"/>
      <c r="F68" s="2"/>
      <c r="G68" s="2"/>
      <c r="H68" s="2"/>
      <c r="I68" s="2"/>
      <c r="J68" s="384">
        <v>20</v>
      </c>
      <c r="K68" s="385"/>
      <c r="L68" s="12" t="s">
        <v>520</v>
      </c>
    </row>
    <row r="69" spans="1:16" ht="20.100000000000001" customHeight="1">
      <c r="B69" s="2" t="s">
        <v>776</v>
      </c>
      <c r="C69" s="2"/>
      <c r="D69" s="2"/>
      <c r="E69" s="2"/>
      <c r="F69" s="2"/>
      <c r="G69" s="2"/>
      <c r="H69" s="2"/>
      <c r="I69" s="2"/>
      <c r="J69" s="384">
        <v>10000</v>
      </c>
      <c r="K69" s="385"/>
      <c r="L69" s="12" t="s">
        <v>352</v>
      </c>
    </row>
    <row r="70" spans="1:16" ht="20.100000000000001" customHeight="1">
      <c r="B70" s="2"/>
      <c r="C70" s="2"/>
      <c r="D70" s="2"/>
      <c r="E70" s="2"/>
      <c r="F70" s="2"/>
      <c r="G70" s="2"/>
      <c r="H70" s="2"/>
      <c r="I70" s="2"/>
      <c r="J70" s="295"/>
      <c r="K70" s="295"/>
    </row>
    <row r="71" spans="1:16" ht="20.100000000000001" customHeight="1">
      <c r="B71" s="11" t="s">
        <v>817</v>
      </c>
      <c r="C71" s="294"/>
      <c r="D71" s="294"/>
      <c r="E71" s="294"/>
      <c r="F71" s="185"/>
      <c r="G71" s="185"/>
      <c r="H71" s="185"/>
      <c r="I71" s="185"/>
      <c r="O71" s="2"/>
    </row>
    <row r="72" spans="1:16" ht="20.100000000000001" customHeight="1">
      <c r="B72" s="2" t="s">
        <v>357</v>
      </c>
      <c r="J72" s="406">
        <v>2</v>
      </c>
      <c r="K72" s="407"/>
      <c r="L72" s="12" t="s">
        <v>339</v>
      </c>
      <c r="O72" s="2"/>
    </row>
    <row r="73" spans="1:16" ht="20.100000000000001" customHeight="1">
      <c r="B73" s="185" t="s">
        <v>736</v>
      </c>
      <c r="C73" s="2"/>
      <c r="D73" s="2"/>
      <c r="E73" s="2"/>
      <c r="F73" s="2"/>
      <c r="G73" s="2"/>
      <c r="H73" s="2"/>
      <c r="I73" s="2"/>
      <c r="J73" s="406">
        <v>30</v>
      </c>
      <c r="K73" s="407"/>
      <c r="L73" s="12" t="s">
        <v>340</v>
      </c>
      <c r="O73" s="2"/>
    </row>
    <row r="74" spans="1:16" ht="20.100000000000001" customHeight="1">
      <c r="B74" s="185"/>
      <c r="C74" s="2"/>
      <c r="D74" s="2"/>
      <c r="E74" s="2"/>
      <c r="F74" s="2"/>
      <c r="G74" s="2"/>
      <c r="H74" s="2"/>
      <c r="I74" s="2"/>
      <c r="J74" s="186"/>
      <c r="K74" s="186"/>
      <c r="O74" s="2"/>
    </row>
    <row r="75" spans="1:16" ht="20.100000000000001" customHeight="1">
      <c r="A75" s="276" t="s">
        <v>473</v>
      </c>
      <c r="B75" s="8" t="s">
        <v>474</v>
      </c>
    </row>
    <row r="76" spans="1:16" ht="20.100000000000001" customHeight="1">
      <c r="A76" s="271"/>
      <c r="B76" s="9"/>
      <c r="G76" s="10" t="s">
        <v>573</v>
      </c>
      <c r="H76" s="10"/>
      <c r="I76" s="277" t="s">
        <v>494</v>
      </c>
      <c r="J76" s="278">
        <f>IF(ISBLANK(B16),"-",$B$16)</f>
        <v>44378</v>
      </c>
      <c r="K76" s="279" t="s">
        <v>360</v>
      </c>
      <c r="L76" s="280">
        <f>$D$16</f>
        <v>44407</v>
      </c>
      <c r="M76" s="10" t="s">
        <v>493</v>
      </c>
    </row>
    <row r="77" spans="1:16" ht="20.100000000000001" customHeight="1">
      <c r="B77" s="11" t="s">
        <v>712</v>
      </c>
      <c r="C77" s="185"/>
      <c r="D77" s="185"/>
      <c r="E77" s="185"/>
      <c r="F77" s="185"/>
      <c r="G77" s="185"/>
      <c r="H77" s="185"/>
      <c r="I77" s="185"/>
      <c r="J77" s="185"/>
      <c r="K77" s="185"/>
      <c r="L77" s="185"/>
      <c r="M77" s="185"/>
      <c r="N77" s="185"/>
    </row>
    <row r="78" spans="1:16" ht="20.100000000000001" customHeight="1">
      <c r="B78" s="12" t="s">
        <v>463</v>
      </c>
      <c r="C78" s="185"/>
      <c r="D78" s="185"/>
      <c r="E78" s="185"/>
      <c r="F78" s="185"/>
      <c r="G78" s="185"/>
      <c r="H78" s="185"/>
      <c r="I78" s="185"/>
      <c r="J78" s="185"/>
      <c r="K78" s="185"/>
      <c r="L78" s="185"/>
      <c r="M78" s="185"/>
      <c r="N78" s="185"/>
    </row>
    <row r="79" spans="1:16" ht="15" customHeight="1">
      <c r="B79" s="375" t="s">
        <v>92</v>
      </c>
      <c r="C79" s="376"/>
      <c r="D79" s="375" t="s">
        <v>142</v>
      </c>
      <c r="E79" s="376"/>
      <c r="F79" s="379" t="s">
        <v>699</v>
      </c>
      <c r="G79" s="380"/>
      <c r="H79" s="379" t="s">
        <v>799</v>
      </c>
      <c r="I79" s="380"/>
      <c r="J79" s="408" t="s">
        <v>495</v>
      </c>
      <c r="K79" s="409"/>
      <c r="L79" s="409"/>
      <c r="M79" s="410"/>
      <c r="N79" s="2"/>
      <c r="P79" s="296"/>
    </row>
    <row r="80" spans="1:16" ht="15" customHeight="1">
      <c r="B80" s="377"/>
      <c r="C80" s="378"/>
      <c r="D80" s="377"/>
      <c r="E80" s="378"/>
      <c r="F80" s="381"/>
      <c r="G80" s="382"/>
      <c r="H80" s="381"/>
      <c r="I80" s="382"/>
      <c r="J80" s="281" t="s">
        <v>525</v>
      </c>
      <c r="K80" s="411" t="s">
        <v>524</v>
      </c>
      <c r="L80" s="411"/>
      <c r="M80" s="281" t="s">
        <v>336</v>
      </c>
      <c r="N80" s="2"/>
      <c r="P80" s="296"/>
    </row>
    <row r="81" spans="2:17" ht="20.100000000000001" customHeight="1">
      <c r="B81" s="387" t="s">
        <v>587</v>
      </c>
      <c r="C81" s="370"/>
      <c r="D81" s="371" t="s">
        <v>453</v>
      </c>
      <c r="E81" s="372"/>
      <c r="F81" s="384">
        <v>3</v>
      </c>
      <c r="G81" s="385"/>
      <c r="H81" s="384">
        <v>20</v>
      </c>
      <c r="I81" s="385"/>
      <c r="J81" s="297" t="s">
        <v>834</v>
      </c>
      <c r="K81" s="412">
        <v>10000</v>
      </c>
      <c r="L81" s="413"/>
      <c r="M81" s="199" t="s">
        <v>342</v>
      </c>
      <c r="N81" s="185"/>
      <c r="P81" s="284"/>
      <c r="Q81" s="284"/>
    </row>
    <row r="82" spans="2:17" ht="20.100000000000001" customHeight="1">
      <c r="B82" s="341"/>
      <c r="C82" s="342"/>
      <c r="D82" s="371" t="s">
        <v>454</v>
      </c>
      <c r="E82" s="372"/>
      <c r="F82" s="373"/>
      <c r="G82" s="374"/>
      <c r="H82" s="373"/>
      <c r="I82" s="374"/>
      <c r="J82" s="298"/>
      <c r="K82" s="414"/>
      <c r="L82" s="415"/>
      <c r="M82" s="199" t="s">
        <v>342</v>
      </c>
      <c r="N82" s="185"/>
      <c r="P82" s="284"/>
      <c r="Q82" s="284"/>
    </row>
    <row r="83" spans="2:17" ht="20.100000000000001" customHeight="1">
      <c r="B83" s="387" t="s">
        <v>455</v>
      </c>
      <c r="C83" s="370"/>
      <c r="D83" s="371" t="s">
        <v>453</v>
      </c>
      <c r="E83" s="372"/>
      <c r="F83" s="373"/>
      <c r="G83" s="374"/>
      <c r="H83" s="373"/>
      <c r="I83" s="374"/>
      <c r="J83" s="298"/>
      <c r="K83" s="414"/>
      <c r="L83" s="415"/>
      <c r="M83" s="199" t="s">
        <v>343</v>
      </c>
      <c r="N83" s="185"/>
      <c r="P83" s="284"/>
      <c r="Q83" s="284"/>
    </row>
    <row r="84" spans="2:17" ht="20.100000000000001" customHeight="1">
      <c r="B84" s="341"/>
      <c r="C84" s="342"/>
      <c r="D84" s="371" t="s">
        <v>454</v>
      </c>
      <c r="E84" s="372"/>
      <c r="F84" s="373"/>
      <c r="G84" s="374"/>
      <c r="H84" s="373"/>
      <c r="I84" s="374"/>
      <c r="J84" s="298"/>
      <c r="K84" s="414"/>
      <c r="L84" s="415"/>
      <c r="M84" s="199" t="s">
        <v>343</v>
      </c>
      <c r="N84" s="185"/>
      <c r="P84" s="284"/>
      <c r="Q84" s="284"/>
    </row>
    <row r="85" spans="2:17" ht="20.100000000000001" customHeight="1">
      <c r="B85" s="387" t="s">
        <v>456</v>
      </c>
      <c r="C85" s="370"/>
      <c r="D85" s="371" t="s">
        <v>0</v>
      </c>
      <c r="E85" s="372"/>
      <c r="F85" s="373"/>
      <c r="G85" s="374"/>
      <c r="H85" s="373"/>
      <c r="I85" s="374"/>
      <c r="J85" s="298"/>
      <c r="K85" s="414"/>
      <c r="L85" s="415"/>
      <c r="M85" s="199" t="s">
        <v>342</v>
      </c>
      <c r="N85" s="185"/>
      <c r="P85" s="284"/>
      <c r="Q85" s="284"/>
    </row>
    <row r="86" spans="2:17" ht="20.100000000000001" customHeight="1">
      <c r="B86" s="341"/>
      <c r="C86" s="342"/>
      <c r="D86" s="371" t="s">
        <v>1</v>
      </c>
      <c r="E86" s="372"/>
      <c r="F86" s="373"/>
      <c r="G86" s="374"/>
      <c r="H86" s="373"/>
      <c r="I86" s="374"/>
      <c r="J86" s="298"/>
      <c r="K86" s="414"/>
      <c r="L86" s="415"/>
      <c r="M86" s="199" t="s">
        <v>342</v>
      </c>
      <c r="N86" s="185"/>
      <c r="P86" s="284"/>
      <c r="Q86" s="284"/>
    </row>
    <row r="87" spans="2:17" ht="20.100000000000001" customHeight="1">
      <c r="B87" s="387" t="s">
        <v>457</v>
      </c>
      <c r="C87" s="370"/>
      <c r="D87" s="371" t="s">
        <v>0</v>
      </c>
      <c r="E87" s="372"/>
      <c r="F87" s="384">
        <v>3</v>
      </c>
      <c r="G87" s="385"/>
      <c r="H87" s="384">
        <v>20</v>
      </c>
      <c r="I87" s="385"/>
      <c r="J87" s="297" t="s">
        <v>834</v>
      </c>
      <c r="K87" s="412">
        <v>5000</v>
      </c>
      <c r="L87" s="413"/>
      <c r="M87" s="199" t="s">
        <v>342</v>
      </c>
      <c r="N87" s="185"/>
      <c r="P87" s="284"/>
      <c r="Q87" s="284"/>
    </row>
    <row r="88" spans="2:17" ht="20.100000000000001" customHeight="1">
      <c r="B88" s="341"/>
      <c r="C88" s="342"/>
      <c r="D88" s="371" t="s">
        <v>1</v>
      </c>
      <c r="E88" s="372"/>
      <c r="F88" s="373"/>
      <c r="G88" s="374"/>
      <c r="H88" s="373"/>
      <c r="I88" s="374"/>
      <c r="J88" s="298"/>
      <c r="K88" s="414"/>
      <c r="L88" s="415"/>
      <c r="M88" s="199" t="s">
        <v>342</v>
      </c>
      <c r="N88" s="185"/>
      <c r="P88" s="284"/>
      <c r="Q88" s="284"/>
    </row>
    <row r="89" spans="2:17" ht="20.100000000000001" customHeight="1">
      <c r="B89" s="12" t="s">
        <v>536</v>
      </c>
      <c r="N89" s="185"/>
      <c r="O89" s="2"/>
    </row>
    <row r="90" spans="2:17" ht="20.100000000000001" customHeight="1">
      <c r="B90" s="185"/>
      <c r="C90" s="185"/>
      <c r="D90" s="204"/>
      <c r="E90" s="204"/>
      <c r="F90" s="185"/>
      <c r="G90" s="185"/>
      <c r="H90" s="185"/>
      <c r="I90" s="186"/>
      <c r="J90" s="186"/>
      <c r="K90" s="186"/>
      <c r="L90" s="185"/>
      <c r="M90" s="186"/>
      <c r="N90" s="185"/>
      <c r="P90" s="284"/>
      <c r="Q90" s="284"/>
    </row>
    <row r="91" spans="2:17" ht="20.100000000000001" customHeight="1">
      <c r="B91" s="12" t="s">
        <v>588</v>
      </c>
      <c r="C91" s="185"/>
      <c r="D91" s="185"/>
      <c r="E91" s="185"/>
      <c r="F91" s="185"/>
      <c r="G91" s="185"/>
      <c r="H91" s="185"/>
      <c r="I91" s="185"/>
      <c r="J91" s="185"/>
      <c r="K91" s="185"/>
      <c r="L91" s="185"/>
      <c r="M91" s="185"/>
      <c r="N91" s="185"/>
    </row>
    <row r="92" spans="2:17" ht="15" customHeight="1">
      <c r="B92" s="375" t="s">
        <v>92</v>
      </c>
      <c r="C92" s="376"/>
      <c r="D92" s="375" t="s">
        <v>142</v>
      </c>
      <c r="E92" s="376"/>
      <c r="F92" s="379" t="s">
        <v>699</v>
      </c>
      <c r="G92" s="380"/>
      <c r="H92" s="379" t="s">
        <v>799</v>
      </c>
      <c r="I92" s="380"/>
      <c r="J92" s="408" t="s">
        <v>495</v>
      </c>
      <c r="K92" s="409"/>
      <c r="L92" s="409"/>
      <c r="M92" s="410"/>
      <c r="N92" s="2"/>
      <c r="P92" s="296"/>
    </row>
    <row r="93" spans="2:17" ht="15" customHeight="1">
      <c r="B93" s="377"/>
      <c r="C93" s="378"/>
      <c r="D93" s="377"/>
      <c r="E93" s="378"/>
      <c r="F93" s="381"/>
      <c r="G93" s="382"/>
      <c r="H93" s="381"/>
      <c r="I93" s="382"/>
      <c r="J93" s="281" t="s">
        <v>525</v>
      </c>
      <c r="K93" s="411" t="s">
        <v>524</v>
      </c>
      <c r="L93" s="411"/>
      <c r="M93" s="281" t="s">
        <v>336</v>
      </c>
      <c r="N93" s="2"/>
      <c r="P93" s="296"/>
    </row>
    <row r="94" spans="2:17" ht="20.100000000000001" customHeight="1">
      <c r="B94" s="387" t="s">
        <v>458</v>
      </c>
      <c r="C94" s="370"/>
      <c r="D94" s="371" t="s">
        <v>461</v>
      </c>
      <c r="E94" s="372"/>
      <c r="F94" s="393"/>
      <c r="G94" s="394"/>
      <c r="H94" s="393"/>
      <c r="I94" s="394"/>
      <c r="J94" s="299"/>
      <c r="K94" s="395"/>
      <c r="L94" s="396"/>
      <c r="M94" s="199" t="s">
        <v>343</v>
      </c>
      <c r="N94" s="185"/>
      <c r="P94" s="284"/>
      <c r="Q94" s="284"/>
    </row>
    <row r="95" spans="2:17" ht="20.100000000000001" customHeight="1">
      <c r="B95" s="341"/>
      <c r="C95" s="342"/>
      <c r="D95" s="371" t="s">
        <v>462</v>
      </c>
      <c r="E95" s="372"/>
      <c r="F95" s="393"/>
      <c r="G95" s="394"/>
      <c r="H95" s="393"/>
      <c r="I95" s="394"/>
      <c r="J95" s="299"/>
      <c r="K95" s="395"/>
      <c r="L95" s="396"/>
      <c r="M95" s="199" t="s">
        <v>343</v>
      </c>
      <c r="N95" s="185"/>
      <c r="P95" s="284"/>
      <c r="Q95" s="284"/>
    </row>
    <row r="96" spans="2:17" ht="20.100000000000001" customHeight="1">
      <c r="B96" s="387" t="s">
        <v>459</v>
      </c>
      <c r="C96" s="370"/>
      <c r="D96" s="371" t="s">
        <v>461</v>
      </c>
      <c r="E96" s="372"/>
      <c r="F96" s="393"/>
      <c r="G96" s="394"/>
      <c r="H96" s="393"/>
      <c r="I96" s="394"/>
      <c r="J96" s="299"/>
      <c r="K96" s="395"/>
      <c r="L96" s="396"/>
      <c r="M96" s="199" t="s">
        <v>343</v>
      </c>
      <c r="N96" s="185"/>
      <c r="P96" s="284"/>
      <c r="Q96" s="284"/>
    </row>
    <row r="97" spans="2:17" ht="20.100000000000001" customHeight="1">
      <c r="B97" s="341"/>
      <c r="C97" s="342"/>
      <c r="D97" s="371" t="s">
        <v>462</v>
      </c>
      <c r="E97" s="372"/>
      <c r="F97" s="393"/>
      <c r="G97" s="394"/>
      <c r="H97" s="393"/>
      <c r="I97" s="394"/>
      <c r="J97" s="299"/>
      <c r="K97" s="395"/>
      <c r="L97" s="396"/>
      <c r="M97" s="199" t="s">
        <v>343</v>
      </c>
      <c r="N97" s="185"/>
      <c r="P97" s="284"/>
      <c r="Q97" s="284"/>
    </row>
    <row r="98" spans="2:17" ht="20.100000000000001" customHeight="1">
      <c r="B98" s="387" t="s">
        <v>460</v>
      </c>
      <c r="C98" s="370"/>
      <c r="D98" s="371" t="s">
        <v>461</v>
      </c>
      <c r="E98" s="372"/>
      <c r="F98" s="384">
        <v>1</v>
      </c>
      <c r="G98" s="385"/>
      <c r="H98" s="384">
        <v>20</v>
      </c>
      <c r="I98" s="385"/>
      <c r="J98" s="297" t="s">
        <v>834</v>
      </c>
      <c r="K98" s="412">
        <v>10000</v>
      </c>
      <c r="L98" s="413"/>
      <c r="M98" s="199" t="s">
        <v>343</v>
      </c>
      <c r="N98" s="185"/>
      <c r="P98" s="284"/>
      <c r="Q98" s="284"/>
    </row>
    <row r="99" spans="2:17" ht="20.100000000000001" customHeight="1">
      <c r="B99" s="341"/>
      <c r="C99" s="342"/>
      <c r="D99" s="371" t="s">
        <v>462</v>
      </c>
      <c r="E99" s="372"/>
      <c r="F99" s="393"/>
      <c r="G99" s="394"/>
      <c r="H99" s="393"/>
      <c r="I99" s="394"/>
      <c r="J99" s="299"/>
      <c r="K99" s="395"/>
      <c r="L99" s="396"/>
      <c r="M99" s="199" t="s">
        <v>343</v>
      </c>
      <c r="N99" s="185"/>
      <c r="P99" s="284"/>
      <c r="Q99" s="284"/>
    </row>
    <row r="100" spans="2:17" ht="20.100000000000001" customHeight="1">
      <c r="B100" s="12" t="s">
        <v>589</v>
      </c>
      <c r="C100" s="185"/>
      <c r="D100" s="185"/>
      <c r="E100" s="185"/>
      <c r="F100" s="185"/>
      <c r="G100" s="185"/>
      <c r="H100" s="185"/>
      <c r="I100" s="185"/>
      <c r="J100" s="185"/>
      <c r="K100" s="185"/>
      <c r="L100" s="185"/>
      <c r="M100" s="185"/>
      <c r="N100" s="185"/>
    </row>
    <row r="101" spans="2:17" ht="15" customHeight="1">
      <c r="B101" s="375" t="s">
        <v>92</v>
      </c>
      <c r="C101" s="376"/>
      <c r="D101" s="375" t="s">
        <v>142</v>
      </c>
      <c r="E101" s="376"/>
      <c r="F101" s="379" t="s">
        <v>699</v>
      </c>
      <c r="G101" s="380"/>
      <c r="H101" s="379" t="s">
        <v>799</v>
      </c>
      <c r="I101" s="380"/>
      <c r="J101" s="408" t="s">
        <v>495</v>
      </c>
      <c r="K101" s="409"/>
      <c r="L101" s="409"/>
      <c r="M101" s="410"/>
      <c r="N101" s="2"/>
      <c r="P101" s="296"/>
    </row>
    <row r="102" spans="2:17" ht="15" customHeight="1">
      <c r="B102" s="377"/>
      <c r="C102" s="378"/>
      <c r="D102" s="377"/>
      <c r="E102" s="378"/>
      <c r="F102" s="381"/>
      <c r="G102" s="382"/>
      <c r="H102" s="381"/>
      <c r="I102" s="382"/>
      <c r="J102" s="281" t="s">
        <v>525</v>
      </c>
      <c r="K102" s="411" t="s">
        <v>524</v>
      </c>
      <c r="L102" s="411"/>
      <c r="M102" s="281" t="s">
        <v>336</v>
      </c>
      <c r="N102" s="2"/>
      <c r="P102" s="296"/>
    </row>
    <row r="103" spans="2:17" ht="20.100000000000001" customHeight="1">
      <c r="B103" s="387" t="s">
        <v>387</v>
      </c>
      <c r="C103" s="370"/>
      <c r="D103" s="371" t="s">
        <v>554</v>
      </c>
      <c r="E103" s="372"/>
      <c r="F103" s="393"/>
      <c r="G103" s="394"/>
      <c r="H103" s="393"/>
      <c r="I103" s="394"/>
      <c r="J103" s="299"/>
      <c r="K103" s="416"/>
      <c r="L103" s="416"/>
      <c r="M103" s="199" t="s">
        <v>342</v>
      </c>
      <c r="N103" s="185"/>
      <c r="P103" s="284"/>
      <c r="Q103" s="284"/>
    </row>
    <row r="104" spans="2:17" ht="20.100000000000001" customHeight="1">
      <c r="B104" s="389"/>
      <c r="C104" s="365"/>
      <c r="D104" s="371" t="s">
        <v>555</v>
      </c>
      <c r="E104" s="372"/>
      <c r="F104" s="393"/>
      <c r="G104" s="394"/>
      <c r="H104" s="393"/>
      <c r="I104" s="394"/>
      <c r="J104" s="299"/>
      <c r="K104" s="416"/>
      <c r="L104" s="416"/>
      <c r="M104" s="199" t="s">
        <v>342</v>
      </c>
      <c r="N104" s="185"/>
      <c r="P104" s="284"/>
      <c r="Q104" s="284"/>
    </row>
    <row r="105" spans="2:17" ht="20.100000000000001" customHeight="1">
      <c r="B105" s="341"/>
      <c r="C105" s="342"/>
      <c r="D105" s="371" t="s">
        <v>556</v>
      </c>
      <c r="E105" s="372"/>
      <c r="F105" s="393"/>
      <c r="G105" s="394"/>
      <c r="H105" s="393"/>
      <c r="I105" s="394"/>
      <c r="J105" s="299"/>
      <c r="K105" s="416"/>
      <c r="L105" s="416"/>
      <c r="M105" s="199" t="s">
        <v>342</v>
      </c>
      <c r="N105" s="185"/>
      <c r="P105" s="284"/>
      <c r="Q105" s="284"/>
    </row>
    <row r="106" spans="2:17" ht="20.100000000000001" customHeight="1">
      <c r="B106" s="185"/>
      <c r="C106" s="185"/>
      <c r="D106" s="204"/>
      <c r="E106" s="204"/>
      <c r="F106" s="185"/>
      <c r="G106" s="185"/>
      <c r="H106" s="185"/>
      <c r="I106" s="186"/>
      <c r="J106" s="186"/>
      <c r="K106" s="186"/>
      <c r="L106" s="185"/>
      <c r="M106" s="186"/>
      <c r="N106" s="185"/>
      <c r="P106" s="284"/>
      <c r="Q106" s="284"/>
    </row>
    <row r="107" spans="2:17" ht="20.100000000000001" customHeight="1">
      <c r="B107" s="12" t="s">
        <v>590</v>
      </c>
      <c r="C107" s="185"/>
      <c r="D107" s="185"/>
      <c r="E107" s="185"/>
      <c r="F107" s="185"/>
      <c r="G107" s="185"/>
      <c r="H107" s="185"/>
      <c r="I107" s="185"/>
      <c r="J107" s="185"/>
      <c r="K107" s="185"/>
      <c r="L107" s="185"/>
      <c r="M107" s="185"/>
      <c r="N107" s="185"/>
    </row>
    <row r="108" spans="2:17" ht="15" customHeight="1">
      <c r="B108" s="375" t="s">
        <v>92</v>
      </c>
      <c r="C108" s="376"/>
      <c r="D108" s="375" t="s">
        <v>142</v>
      </c>
      <c r="E108" s="376"/>
      <c r="F108" s="379" t="s">
        <v>699</v>
      </c>
      <c r="G108" s="380"/>
      <c r="H108" s="379" t="s">
        <v>799</v>
      </c>
      <c r="I108" s="380"/>
      <c r="J108" s="408" t="s">
        <v>495</v>
      </c>
      <c r="K108" s="409"/>
      <c r="L108" s="409"/>
      <c r="M108" s="410"/>
      <c r="N108" s="2"/>
      <c r="P108" s="296"/>
    </row>
    <row r="109" spans="2:17" ht="15" customHeight="1">
      <c r="B109" s="377"/>
      <c r="C109" s="378"/>
      <c r="D109" s="377"/>
      <c r="E109" s="378"/>
      <c r="F109" s="381"/>
      <c r="G109" s="382"/>
      <c r="H109" s="381"/>
      <c r="I109" s="382"/>
      <c r="J109" s="281" t="s">
        <v>525</v>
      </c>
      <c r="K109" s="300" t="s">
        <v>652</v>
      </c>
      <c r="L109" s="301" t="s">
        <v>532</v>
      </c>
      <c r="M109" s="281" t="s">
        <v>336</v>
      </c>
      <c r="N109" s="2"/>
      <c r="P109" s="296"/>
    </row>
    <row r="110" spans="2:17" ht="20.100000000000001" customHeight="1">
      <c r="B110" s="417" t="s">
        <v>464</v>
      </c>
      <c r="C110" s="418"/>
      <c r="D110" s="371" t="s">
        <v>465</v>
      </c>
      <c r="E110" s="372"/>
      <c r="F110" s="393"/>
      <c r="G110" s="394"/>
      <c r="H110" s="393"/>
      <c r="I110" s="394"/>
      <c r="J110" s="299"/>
      <c r="K110" s="302"/>
      <c r="L110" s="292"/>
      <c r="M110" s="199" t="s">
        <v>343</v>
      </c>
      <c r="N110" s="185"/>
      <c r="P110" s="284"/>
      <c r="Q110" s="284"/>
    </row>
    <row r="111" spans="2:17" ht="20.100000000000001" customHeight="1">
      <c r="B111" s="419"/>
      <c r="C111" s="420"/>
      <c r="D111" s="371" t="s">
        <v>466</v>
      </c>
      <c r="E111" s="372"/>
      <c r="F111" s="393"/>
      <c r="G111" s="394"/>
      <c r="H111" s="393"/>
      <c r="I111" s="394"/>
      <c r="J111" s="299"/>
      <c r="K111" s="302"/>
      <c r="L111" s="292"/>
      <c r="M111" s="199" t="s">
        <v>343</v>
      </c>
      <c r="N111" s="185"/>
      <c r="P111" s="284"/>
      <c r="Q111" s="284"/>
    </row>
    <row r="112" spans="2:17" ht="20.100000000000001" customHeight="1">
      <c r="B112" s="417" t="s">
        <v>467</v>
      </c>
      <c r="C112" s="418"/>
      <c r="D112" s="371" t="s">
        <v>388</v>
      </c>
      <c r="E112" s="372"/>
      <c r="F112" s="393"/>
      <c r="G112" s="394"/>
      <c r="H112" s="393"/>
      <c r="I112" s="394"/>
      <c r="J112" s="299"/>
      <c r="K112" s="302"/>
      <c r="L112" s="292"/>
      <c r="M112" s="199" t="s">
        <v>530</v>
      </c>
      <c r="N112" s="185"/>
      <c r="P112" s="284"/>
      <c r="Q112" s="284"/>
    </row>
    <row r="113" spans="2:17" ht="20.100000000000001" customHeight="1">
      <c r="B113" s="421"/>
      <c r="C113" s="422"/>
      <c r="D113" s="371" t="s">
        <v>389</v>
      </c>
      <c r="E113" s="372"/>
      <c r="F113" s="393"/>
      <c r="G113" s="394"/>
      <c r="H113" s="393"/>
      <c r="I113" s="394"/>
      <c r="J113" s="299"/>
      <c r="K113" s="302"/>
      <c r="L113" s="292"/>
      <c r="M113" s="199" t="s">
        <v>530</v>
      </c>
      <c r="N113" s="185"/>
      <c r="P113" s="284"/>
      <c r="Q113" s="284"/>
    </row>
    <row r="114" spans="2:17" ht="20.100000000000001" customHeight="1">
      <c r="B114" s="419"/>
      <c r="C114" s="420"/>
      <c r="D114" s="371" t="s">
        <v>390</v>
      </c>
      <c r="E114" s="372"/>
      <c r="F114" s="393"/>
      <c r="G114" s="394"/>
      <c r="H114" s="393"/>
      <c r="I114" s="394"/>
      <c r="J114" s="299"/>
      <c r="K114" s="302"/>
      <c r="L114" s="292"/>
      <c r="M114" s="199" t="s">
        <v>530</v>
      </c>
      <c r="N114" s="185"/>
      <c r="P114" s="284"/>
      <c r="Q114" s="284"/>
    </row>
    <row r="115" spans="2:17" ht="20.100000000000001" customHeight="1">
      <c r="B115" s="417" t="s">
        <v>468</v>
      </c>
      <c r="C115" s="418"/>
      <c r="D115" s="371" t="s">
        <v>469</v>
      </c>
      <c r="E115" s="372"/>
      <c r="F115" s="393"/>
      <c r="G115" s="394"/>
      <c r="H115" s="393"/>
      <c r="I115" s="394"/>
      <c r="J115" s="299"/>
      <c r="K115" s="302"/>
      <c r="L115" s="292"/>
      <c r="M115" s="199" t="s">
        <v>533</v>
      </c>
      <c r="N115" s="185"/>
      <c r="P115" s="284"/>
      <c r="Q115" s="284"/>
    </row>
    <row r="116" spans="2:17" ht="20.100000000000001" customHeight="1">
      <c r="B116" s="421"/>
      <c r="C116" s="422"/>
      <c r="D116" s="371" t="s">
        <v>470</v>
      </c>
      <c r="E116" s="372"/>
      <c r="F116" s="393"/>
      <c r="G116" s="394"/>
      <c r="H116" s="393"/>
      <c r="I116" s="394"/>
      <c r="J116" s="299"/>
      <c r="K116" s="302"/>
      <c r="L116" s="292"/>
      <c r="M116" s="199" t="s">
        <v>533</v>
      </c>
      <c r="N116" s="185"/>
      <c r="P116" s="284"/>
      <c r="Q116" s="284"/>
    </row>
    <row r="117" spans="2:17" ht="20.100000000000001" customHeight="1">
      <c r="B117" s="421"/>
      <c r="C117" s="422"/>
      <c r="D117" s="371" t="s">
        <v>471</v>
      </c>
      <c r="E117" s="372"/>
      <c r="F117" s="393"/>
      <c r="G117" s="394"/>
      <c r="H117" s="393"/>
      <c r="I117" s="394"/>
      <c r="J117" s="299"/>
      <c r="K117" s="302"/>
      <c r="L117" s="292"/>
      <c r="M117" s="199" t="s">
        <v>533</v>
      </c>
      <c r="N117" s="185"/>
      <c r="P117" s="284"/>
      <c r="Q117" s="284"/>
    </row>
    <row r="118" spans="2:17" ht="20.100000000000001" customHeight="1">
      <c r="B118" s="419"/>
      <c r="C118" s="420"/>
      <c r="D118" s="371" t="s">
        <v>472</v>
      </c>
      <c r="E118" s="372"/>
      <c r="F118" s="393"/>
      <c r="G118" s="394"/>
      <c r="H118" s="393"/>
      <c r="I118" s="394"/>
      <c r="J118" s="299"/>
      <c r="K118" s="302"/>
      <c r="L118" s="292"/>
      <c r="M118" s="199" t="s">
        <v>533</v>
      </c>
      <c r="N118" s="185"/>
      <c r="P118" s="284"/>
      <c r="Q118" s="284"/>
    </row>
    <row r="119" spans="2:17" ht="20.100000000000001" customHeight="1">
      <c r="B119" s="303"/>
      <c r="C119" s="303"/>
      <c r="D119" s="204"/>
      <c r="E119" s="204"/>
      <c r="F119" s="185"/>
      <c r="G119" s="185"/>
      <c r="H119" s="185"/>
      <c r="I119" s="186"/>
      <c r="J119" s="186"/>
      <c r="K119" s="186"/>
      <c r="L119" s="185"/>
      <c r="M119" s="186"/>
      <c r="N119" s="185"/>
      <c r="P119" s="284"/>
      <c r="Q119" s="284"/>
    </row>
    <row r="120" spans="2:17" ht="20.100000000000001" customHeight="1">
      <c r="B120" s="11" t="s">
        <v>576</v>
      </c>
      <c r="C120" s="185"/>
      <c r="D120" s="185"/>
      <c r="E120" s="185"/>
      <c r="F120" s="185"/>
      <c r="G120" s="185"/>
      <c r="H120" s="185"/>
      <c r="I120" s="185"/>
      <c r="J120" s="185"/>
      <c r="K120" s="185"/>
      <c r="L120" s="185"/>
      <c r="M120" s="185"/>
      <c r="N120" s="185"/>
    </row>
    <row r="121" spans="2:17" ht="15" customHeight="1">
      <c r="B121" s="402"/>
      <c r="C121" s="402" t="s">
        <v>92</v>
      </c>
      <c r="D121" s="402"/>
      <c r="E121" s="375" t="s">
        <v>690</v>
      </c>
      <c r="F121" s="376"/>
      <c r="G121" s="403" t="s">
        <v>700</v>
      </c>
      <c r="H121" s="404" t="s">
        <v>492</v>
      </c>
      <c r="I121" s="404" t="s">
        <v>529</v>
      </c>
      <c r="J121" s="397" t="s">
        <v>727</v>
      </c>
      <c r="K121" s="367" t="s">
        <v>495</v>
      </c>
      <c r="L121" s="383"/>
      <c r="M121" s="368"/>
      <c r="N121" s="185"/>
      <c r="O121" s="185" t="s">
        <v>745</v>
      </c>
    </row>
    <row r="122" spans="2:17" ht="15" customHeight="1">
      <c r="B122" s="402"/>
      <c r="C122" s="402"/>
      <c r="D122" s="402"/>
      <c r="E122" s="377"/>
      <c r="F122" s="378"/>
      <c r="G122" s="403"/>
      <c r="H122" s="405"/>
      <c r="I122" s="405"/>
      <c r="J122" s="397"/>
      <c r="K122" s="281" t="s">
        <v>338</v>
      </c>
      <c r="L122" s="287" t="s">
        <v>532</v>
      </c>
      <c r="M122" s="281" t="s">
        <v>336</v>
      </c>
      <c r="N122" s="185"/>
      <c r="O122" s="332"/>
    </row>
    <row r="123" spans="2:17" ht="20.100000000000001" customHeight="1">
      <c r="B123" s="336" t="s">
        <v>534</v>
      </c>
      <c r="C123" s="398"/>
      <c r="D123" s="398"/>
      <c r="E123" s="398"/>
      <c r="F123" s="398"/>
      <c r="G123" s="398"/>
      <c r="H123" s="398"/>
      <c r="I123" s="398"/>
      <c r="J123" s="423"/>
      <c r="K123" s="423"/>
      <c r="L123" s="423"/>
      <c r="M123" s="337"/>
      <c r="N123" s="185"/>
      <c r="O123" s="332"/>
    </row>
    <row r="124" spans="2:17" ht="20.100000000000001" customHeight="1">
      <c r="B124" s="288" t="s">
        <v>379</v>
      </c>
      <c r="C124" s="424" t="s">
        <v>870</v>
      </c>
      <c r="D124" s="425"/>
      <c r="E124" s="424" t="s">
        <v>871</v>
      </c>
      <c r="F124" s="425"/>
      <c r="G124" s="304">
        <v>1</v>
      </c>
      <c r="H124" s="304">
        <v>5</v>
      </c>
      <c r="I124" s="304">
        <v>10</v>
      </c>
      <c r="J124" s="304">
        <v>3</v>
      </c>
      <c r="K124" s="305" t="s">
        <v>872</v>
      </c>
      <c r="L124" s="305">
        <v>2000</v>
      </c>
      <c r="M124" s="305" t="s">
        <v>873</v>
      </c>
      <c r="N124" s="185"/>
      <c r="O124" s="332"/>
    </row>
    <row r="125" spans="2:17" ht="20.100000000000001" customHeight="1">
      <c r="B125" s="288" t="s">
        <v>380</v>
      </c>
      <c r="C125" s="424" t="s">
        <v>870</v>
      </c>
      <c r="D125" s="425"/>
      <c r="E125" s="424" t="s">
        <v>871</v>
      </c>
      <c r="F125" s="425"/>
      <c r="G125" s="304">
        <v>1</v>
      </c>
      <c r="H125" s="304">
        <v>5</v>
      </c>
      <c r="I125" s="304">
        <v>10</v>
      </c>
      <c r="J125" s="304">
        <v>5</v>
      </c>
      <c r="K125" s="306" t="s">
        <v>871</v>
      </c>
      <c r="L125" s="306" t="s">
        <v>871</v>
      </c>
      <c r="M125" s="306" t="s">
        <v>871</v>
      </c>
      <c r="N125" s="185"/>
      <c r="O125" s="332"/>
    </row>
    <row r="126" spans="2:17" ht="20.100000000000001" customHeight="1">
      <c r="B126" s="336" t="s">
        <v>535</v>
      </c>
      <c r="C126" s="398"/>
      <c r="D126" s="398"/>
      <c r="E126" s="398"/>
      <c r="F126" s="398"/>
      <c r="G126" s="398"/>
      <c r="H126" s="398"/>
      <c r="I126" s="398"/>
      <c r="J126" s="426"/>
      <c r="K126" s="426"/>
      <c r="L126" s="426"/>
      <c r="M126" s="337"/>
      <c r="N126" s="185"/>
      <c r="O126" s="332"/>
    </row>
    <row r="127" spans="2:17" ht="20.100000000000001" customHeight="1">
      <c r="B127" s="288" t="s">
        <v>379</v>
      </c>
      <c r="C127" s="427"/>
      <c r="D127" s="428"/>
      <c r="E127" s="427"/>
      <c r="F127" s="428"/>
      <c r="G127" s="307"/>
      <c r="H127" s="307"/>
      <c r="I127" s="307"/>
      <c r="J127" s="307"/>
      <c r="K127" s="308"/>
      <c r="L127" s="308"/>
      <c r="M127" s="308"/>
      <c r="N127" s="185"/>
      <c r="O127" s="332"/>
    </row>
    <row r="128" spans="2:17" ht="20.100000000000001" customHeight="1">
      <c r="B128" s="288" t="s">
        <v>380</v>
      </c>
      <c r="C128" s="427"/>
      <c r="D128" s="428"/>
      <c r="E128" s="427"/>
      <c r="F128" s="428"/>
      <c r="G128" s="307"/>
      <c r="H128" s="307"/>
      <c r="I128" s="307"/>
      <c r="J128" s="307"/>
      <c r="K128" s="308"/>
      <c r="L128" s="308"/>
      <c r="M128" s="308"/>
      <c r="N128" s="185"/>
      <c r="O128" s="332"/>
    </row>
    <row r="129" spans="1:15" s="271" customFormat="1" ht="20.100000000000001" customHeight="1">
      <c r="A129" s="12"/>
      <c r="B129" s="12" t="s">
        <v>713</v>
      </c>
      <c r="C129" s="12"/>
      <c r="D129" s="12"/>
      <c r="E129" s="12"/>
      <c r="F129" s="12"/>
      <c r="G129" s="12"/>
      <c r="H129" s="12"/>
      <c r="I129" s="12"/>
      <c r="J129" s="12"/>
      <c r="K129" s="12"/>
      <c r="L129" s="12"/>
      <c r="M129" s="12"/>
      <c r="N129" s="185"/>
      <c r="O129" s="2"/>
    </row>
    <row r="130" spans="1:15" s="271" customFormat="1" ht="20.100000000000001" customHeight="1">
      <c r="A130" s="12"/>
      <c r="B130" s="12" t="s">
        <v>728</v>
      </c>
      <c r="C130" s="12"/>
      <c r="D130" s="12"/>
      <c r="E130" s="12"/>
      <c r="F130" s="12"/>
      <c r="G130" s="12"/>
      <c r="H130" s="12"/>
      <c r="I130" s="12"/>
      <c r="J130" s="12"/>
      <c r="K130" s="12"/>
      <c r="L130" s="12"/>
      <c r="M130" s="12"/>
      <c r="N130" s="185"/>
      <c r="O130" s="2"/>
    </row>
    <row r="131" spans="1:15" s="271" customFormat="1" ht="20.100000000000001" customHeight="1">
      <c r="A131" s="12"/>
      <c r="B131" s="2"/>
      <c r="C131" s="2"/>
      <c r="D131" s="2"/>
      <c r="E131" s="2"/>
      <c r="F131" s="2"/>
      <c r="G131" s="2"/>
      <c r="H131" s="2"/>
      <c r="I131" s="2"/>
      <c r="J131" s="186"/>
      <c r="K131" s="186"/>
      <c r="L131" s="12"/>
      <c r="M131" s="12"/>
      <c r="N131" s="12"/>
      <c r="O131" s="12"/>
    </row>
    <row r="132" spans="1:15" s="271" customFormat="1" ht="20.100000000000001" customHeight="1">
      <c r="A132" s="276" t="s">
        <v>537</v>
      </c>
      <c r="B132" s="8" t="s">
        <v>687</v>
      </c>
      <c r="C132" s="206"/>
      <c r="D132" s="206"/>
      <c r="E132" s="206"/>
      <c r="F132" s="206"/>
      <c r="G132" s="206"/>
      <c r="H132" s="206"/>
      <c r="I132" s="206"/>
      <c r="J132" s="206"/>
      <c r="K132" s="206"/>
      <c r="L132" s="206"/>
      <c r="M132" s="206"/>
      <c r="N132" s="206"/>
      <c r="O132" s="12"/>
    </row>
    <row r="133" spans="1:15" s="271" customFormat="1" ht="20.100000000000001" customHeight="1">
      <c r="B133" s="9"/>
      <c r="C133" s="12"/>
      <c r="D133" s="12"/>
      <c r="E133" s="12"/>
      <c r="F133" s="12"/>
      <c r="G133" s="10" t="s">
        <v>573</v>
      </c>
      <c r="H133" s="10"/>
      <c r="I133" s="277" t="s">
        <v>494</v>
      </c>
      <c r="J133" s="278">
        <f>IF(ISBLANK(B16),"-",$B$16)</f>
        <v>44378</v>
      </c>
      <c r="K133" s="279" t="s">
        <v>360</v>
      </c>
      <c r="L133" s="280">
        <f>$D$16</f>
        <v>44407</v>
      </c>
      <c r="M133" s="10" t="s">
        <v>493</v>
      </c>
      <c r="N133" s="12"/>
      <c r="O133" s="12"/>
    </row>
    <row r="134" spans="1:15" s="271" customFormat="1" ht="20.100000000000001" customHeight="1">
      <c r="A134" s="12"/>
      <c r="B134" s="11" t="s">
        <v>348</v>
      </c>
      <c r="C134" s="12"/>
      <c r="D134" s="12"/>
      <c r="E134" s="12"/>
      <c r="F134" s="12"/>
      <c r="G134" s="12"/>
      <c r="H134" s="12"/>
      <c r="I134" s="12"/>
      <c r="J134" s="12"/>
      <c r="K134" s="12"/>
      <c r="L134" s="12"/>
      <c r="M134" s="12"/>
      <c r="N134" s="12"/>
      <c r="O134" s="12"/>
    </row>
    <row r="135" spans="1:15" s="271" customFormat="1" ht="35.1" customHeight="1" thickBot="1">
      <c r="A135" s="12"/>
      <c r="B135" s="309" t="s">
        <v>572</v>
      </c>
      <c r="C135" s="360" t="s">
        <v>107</v>
      </c>
      <c r="D135" s="361"/>
      <c r="E135" s="361"/>
      <c r="F135" s="362"/>
      <c r="G135" s="360" t="s">
        <v>129</v>
      </c>
      <c r="H135" s="361"/>
      <c r="I135" s="361"/>
      <c r="J135" s="361"/>
      <c r="K135" s="361"/>
      <c r="L135" s="361"/>
      <c r="M135" s="362"/>
      <c r="N135" s="185"/>
      <c r="O135" s="12"/>
    </row>
    <row r="136" spans="1:15" s="271" customFormat="1" ht="35.1" customHeight="1" thickBot="1">
      <c r="A136" s="12"/>
      <c r="B136" s="310" t="s">
        <v>835</v>
      </c>
      <c r="C136" s="429" t="s">
        <v>216</v>
      </c>
      <c r="D136" s="430"/>
      <c r="E136" s="430"/>
      <c r="F136" s="431"/>
      <c r="G136" s="432" t="s">
        <v>842</v>
      </c>
      <c r="H136" s="433"/>
      <c r="I136" s="433"/>
      <c r="J136" s="433"/>
      <c r="K136" s="433"/>
      <c r="L136" s="433"/>
      <c r="M136" s="434"/>
      <c r="N136" s="206"/>
      <c r="O136" s="12"/>
    </row>
    <row r="137" spans="1:15" s="271" customFormat="1" ht="35.1" customHeight="1" thickBot="1">
      <c r="A137" s="12"/>
      <c r="B137" s="310" t="s">
        <v>835</v>
      </c>
      <c r="C137" s="429" t="s">
        <v>218</v>
      </c>
      <c r="D137" s="430"/>
      <c r="E137" s="430"/>
      <c r="F137" s="431"/>
      <c r="G137" s="432" t="s">
        <v>391</v>
      </c>
      <c r="H137" s="433"/>
      <c r="I137" s="433"/>
      <c r="J137" s="433"/>
      <c r="K137" s="433"/>
      <c r="L137" s="433"/>
      <c r="M137" s="434"/>
      <c r="N137" s="206"/>
      <c r="O137" s="12"/>
    </row>
    <row r="138" spans="1:15" s="271" customFormat="1" ht="35.1" customHeight="1" thickBot="1">
      <c r="A138" s="12"/>
      <c r="B138" s="310" t="s">
        <v>835</v>
      </c>
      <c r="C138" s="429" t="s">
        <v>353</v>
      </c>
      <c r="D138" s="430"/>
      <c r="E138" s="430"/>
      <c r="F138" s="431"/>
      <c r="G138" s="432" t="s">
        <v>354</v>
      </c>
      <c r="H138" s="433"/>
      <c r="I138" s="433"/>
      <c r="J138" s="433"/>
      <c r="K138" s="433"/>
      <c r="L138" s="433"/>
      <c r="M138" s="434"/>
      <c r="N138" s="206"/>
      <c r="O138" s="12"/>
    </row>
    <row r="139" spans="1:15" s="271" customFormat="1" ht="35.1" customHeight="1" thickBot="1">
      <c r="A139" s="12"/>
      <c r="B139" s="310" t="s">
        <v>835</v>
      </c>
      <c r="C139" s="429" t="s">
        <v>355</v>
      </c>
      <c r="D139" s="430"/>
      <c r="E139" s="430"/>
      <c r="F139" s="431"/>
      <c r="G139" s="432" t="s">
        <v>356</v>
      </c>
      <c r="H139" s="433"/>
      <c r="I139" s="433"/>
      <c r="J139" s="433"/>
      <c r="K139" s="433"/>
      <c r="L139" s="433"/>
      <c r="M139" s="434"/>
      <c r="N139" s="206"/>
      <c r="O139" s="12"/>
    </row>
    <row r="140" spans="1:15" s="271" customFormat="1" ht="35.1" customHeight="1" thickBot="1">
      <c r="A140" s="12"/>
      <c r="B140" s="310" t="s">
        <v>835</v>
      </c>
      <c r="C140" s="429" t="s">
        <v>86</v>
      </c>
      <c r="D140" s="430"/>
      <c r="E140" s="430"/>
      <c r="F140" s="431"/>
      <c r="G140" s="432" t="s">
        <v>401</v>
      </c>
      <c r="H140" s="433"/>
      <c r="I140" s="433"/>
      <c r="J140" s="433"/>
      <c r="K140" s="433"/>
      <c r="L140" s="433"/>
      <c r="M140" s="434"/>
      <c r="N140" s="206"/>
      <c r="O140" s="12"/>
    </row>
    <row r="141" spans="1:15" s="271" customFormat="1" ht="35.1" customHeight="1" thickBot="1">
      <c r="A141" s="12"/>
      <c r="B141" s="310"/>
      <c r="C141" s="429" t="s">
        <v>131</v>
      </c>
      <c r="D141" s="430"/>
      <c r="E141" s="430"/>
      <c r="F141" s="431"/>
      <c r="G141" s="432" t="s">
        <v>843</v>
      </c>
      <c r="H141" s="433"/>
      <c r="I141" s="433"/>
      <c r="J141" s="433"/>
      <c r="K141" s="433"/>
      <c r="L141" s="433"/>
      <c r="M141" s="434"/>
      <c r="N141" s="206"/>
      <c r="O141" s="12"/>
    </row>
    <row r="142" spans="1:15" s="271" customFormat="1" ht="35.1" customHeight="1" thickBot="1">
      <c r="A142" s="12"/>
      <c r="B142" s="310"/>
      <c r="C142" s="429" t="s">
        <v>108</v>
      </c>
      <c r="D142" s="430"/>
      <c r="E142" s="430"/>
      <c r="F142" s="431"/>
      <c r="G142" s="432" t="s">
        <v>403</v>
      </c>
      <c r="H142" s="433"/>
      <c r="I142" s="433"/>
      <c r="J142" s="433"/>
      <c r="K142" s="433"/>
      <c r="L142" s="433"/>
      <c r="M142" s="434"/>
      <c r="N142" s="206"/>
      <c r="O142" s="12"/>
    </row>
    <row r="143" spans="1:15" s="271" customFormat="1" ht="35.1" customHeight="1" thickBot="1">
      <c r="A143" s="12"/>
      <c r="B143" s="310"/>
      <c r="C143" s="429" t="s">
        <v>109</v>
      </c>
      <c r="D143" s="430"/>
      <c r="E143" s="430"/>
      <c r="F143" s="431"/>
      <c r="G143" s="432" t="s">
        <v>844</v>
      </c>
      <c r="H143" s="433"/>
      <c r="I143" s="433"/>
      <c r="J143" s="433"/>
      <c r="K143" s="433"/>
      <c r="L143" s="433"/>
      <c r="M143" s="434"/>
      <c r="N143" s="206"/>
      <c r="O143" s="12"/>
    </row>
    <row r="144" spans="1:15" s="271" customFormat="1" ht="35.1" customHeight="1" thickBot="1">
      <c r="A144" s="12"/>
      <c r="B144" s="310"/>
      <c r="C144" s="429" t="s">
        <v>110</v>
      </c>
      <c r="D144" s="430"/>
      <c r="E144" s="430"/>
      <c r="F144" s="431"/>
      <c r="G144" s="432" t="s">
        <v>392</v>
      </c>
      <c r="H144" s="433"/>
      <c r="I144" s="433"/>
      <c r="J144" s="433"/>
      <c r="K144" s="433"/>
      <c r="L144" s="433"/>
      <c r="M144" s="434"/>
      <c r="N144" s="206"/>
      <c r="O144" s="12"/>
    </row>
    <row r="145" spans="2:14" ht="35.1" customHeight="1" thickBot="1">
      <c r="B145" s="310" t="s">
        <v>835</v>
      </c>
      <c r="C145" s="429" t="s">
        <v>111</v>
      </c>
      <c r="D145" s="430"/>
      <c r="E145" s="430"/>
      <c r="F145" s="431"/>
      <c r="G145" s="432" t="s">
        <v>845</v>
      </c>
      <c r="H145" s="433"/>
      <c r="I145" s="433"/>
      <c r="J145" s="433"/>
      <c r="K145" s="433"/>
      <c r="L145" s="433"/>
      <c r="M145" s="434"/>
      <c r="N145" s="206"/>
    </row>
    <row r="146" spans="2:14" ht="35.1" customHeight="1" thickBot="1">
      <c r="B146" s="310"/>
      <c r="C146" s="429" t="s">
        <v>112</v>
      </c>
      <c r="D146" s="430"/>
      <c r="E146" s="430"/>
      <c r="F146" s="431"/>
      <c r="G146" s="432" t="s">
        <v>846</v>
      </c>
      <c r="H146" s="433"/>
      <c r="I146" s="433"/>
      <c r="J146" s="433"/>
      <c r="K146" s="433"/>
      <c r="L146" s="433"/>
      <c r="M146" s="434"/>
      <c r="N146" s="206"/>
    </row>
    <row r="147" spans="2:14" ht="35.1" customHeight="1" thickBot="1">
      <c r="B147" s="310"/>
      <c r="C147" s="429" t="s">
        <v>113</v>
      </c>
      <c r="D147" s="430"/>
      <c r="E147" s="430"/>
      <c r="F147" s="431"/>
      <c r="G147" s="432" t="s">
        <v>407</v>
      </c>
      <c r="H147" s="433"/>
      <c r="I147" s="433"/>
      <c r="J147" s="433"/>
      <c r="K147" s="433"/>
      <c r="L147" s="433"/>
      <c r="M147" s="434"/>
      <c r="N147" s="206"/>
    </row>
    <row r="148" spans="2:14" ht="35.1" customHeight="1" thickBot="1">
      <c r="B148" s="310"/>
      <c r="C148" s="429" t="s">
        <v>656</v>
      </c>
      <c r="D148" s="430"/>
      <c r="E148" s="430"/>
      <c r="F148" s="431"/>
      <c r="G148" s="432" t="s">
        <v>657</v>
      </c>
      <c r="H148" s="433"/>
      <c r="I148" s="433"/>
      <c r="J148" s="433"/>
      <c r="K148" s="433"/>
      <c r="L148" s="433"/>
      <c r="M148" s="434"/>
      <c r="N148" s="206"/>
    </row>
    <row r="149" spans="2:14" ht="35.1" customHeight="1" thickBot="1">
      <c r="B149" s="310"/>
      <c r="C149" s="429" t="s">
        <v>230</v>
      </c>
      <c r="D149" s="430"/>
      <c r="E149" s="430"/>
      <c r="F149" s="431"/>
      <c r="G149" s="432" t="s">
        <v>408</v>
      </c>
      <c r="H149" s="433"/>
      <c r="I149" s="433"/>
      <c r="J149" s="433"/>
      <c r="K149" s="433"/>
      <c r="L149" s="433"/>
      <c r="M149" s="434"/>
      <c r="N149" s="206"/>
    </row>
    <row r="150" spans="2:14" ht="35.1" customHeight="1" thickBot="1">
      <c r="B150" s="310" t="s">
        <v>835</v>
      </c>
      <c r="C150" s="429" t="s">
        <v>231</v>
      </c>
      <c r="D150" s="430"/>
      <c r="E150" s="430"/>
      <c r="F150" s="431"/>
      <c r="G150" s="432" t="s">
        <v>393</v>
      </c>
      <c r="H150" s="433"/>
      <c r="I150" s="433"/>
      <c r="J150" s="433"/>
      <c r="K150" s="433"/>
      <c r="L150" s="433"/>
      <c r="M150" s="434"/>
      <c r="N150" s="206"/>
    </row>
    <row r="151" spans="2:14" ht="35.1" customHeight="1" thickBot="1">
      <c r="B151" s="310"/>
      <c r="C151" s="429" t="s">
        <v>232</v>
      </c>
      <c r="D151" s="430"/>
      <c r="E151" s="430"/>
      <c r="F151" s="431"/>
      <c r="G151" s="432" t="s">
        <v>409</v>
      </c>
      <c r="H151" s="433"/>
      <c r="I151" s="433"/>
      <c r="J151" s="433"/>
      <c r="K151" s="433"/>
      <c r="L151" s="433"/>
      <c r="M151" s="434"/>
      <c r="N151" s="206"/>
    </row>
    <row r="152" spans="2:14" ht="35.1" customHeight="1" thickBot="1">
      <c r="B152" s="310"/>
      <c r="C152" s="429" t="s">
        <v>114</v>
      </c>
      <c r="D152" s="430"/>
      <c r="E152" s="430"/>
      <c r="F152" s="431"/>
      <c r="G152" s="432" t="s">
        <v>847</v>
      </c>
      <c r="H152" s="433"/>
      <c r="I152" s="433"/>
      <c r="J152" s="433"/>
      <c r="K152" s="433"/>
      <c r="L152" s="433"/>
      <c r="M152" s="434"/>
      <c r="N152" s="206"/>
    </row>
    <row r="153" spans="2:14" ht="35.1" customHeight="1" thickBot="1">
      <c r="B153" s="310"/>
      <c r="C153" s="429" t="s">
        <v>659</v>
      </c>
      <c r="D153" s="430"/>
      <c r="E153" s="430"/>
      <c r="F153" s="431"/>
      <c r="G153" s="432" t="s">
        <v>658</v>
      </c>
      <c r="H153" s="433"/>
      <c r="I153" s="433"/>
      <c r="J153" s="433"/>
      <c r="K153" s="433"/>
      <c r="L153" s="433"/>
      <c r="M153" s="434"/>
      <c r="N153" s="206"/>
    </row>
    <row r="154" spans="2:14" ht="35.1" customHeight="1" thickBot="1">
      <c r="B154" s="310"/>
      <c r="C154" s="429" t="s">
        <v>115</v>
      </c>
      <c r="D154" s="430"/>
      <c r="E154" s="430"/>
      <c r="F154" s="431"/>
      <c r="G154" s="432" t="s">
        <v>395</v>
      </c>
      <c r="H154" s="433"/>
      <c r="I154" s="433"/>
      <c r="J154" s="433"/>
      <c r="K154" s="433"/>
      <c r="L154" s="433"/>
      <c r="M154" s="434"/>
      <c r="N154" s="206"/>
    </row>
    <row r="155" spans="2:14" ht="35.1" customHeight="1" thickBot="1">
      <c r="B155" s="310" t="s">
        <v>835</v>
      </c>
      <c r="C155" s="429" t="s">
        <v>116</v>
      </c>
      <c r="D155" s="430"/>
      <c r="E155" s="430"/>
      <c r="F155" s="431"/>
      <c r="G155" s="432" t="s">
        <v>848</v>
      </c>
      <c r="H155" s="433"/>
      <c r="I155" s="433"/>
      <c r="J155" s="433"/>
      <c r="K155" s="433"/>
      <c r="L155" s="433"/>
      <c r="M155" s="434"/>
      <c r="N155" s="206"/>
    </row>
    <row r="156" spans="2:14" ht="35.1" customHeight="1" thickBot="1">
      <c r="B156" s="310"/>
      <c r="C156" s="429" t="s">
        <v>117</v>
      </c>
      <c r="D156" s="430"/>
      <c r="E156" s="430"/>
      <c r="F156" s="431"/>
      <c r="G156" s="432" t="s">
        <v>849</v>
      </c>
      <c r="H156" s="433"/>
      <c r="I156" s="433"/>
      <c r="J156" s="433"/>
      <c r="K156" s="433"/>
      <c r="L156" s="433"/>
      <c r="M156" s="434"/>
      <c r="N156" s="206"/>
    </row>
    <row r="157" spans="2:14" ht="35.1" customHeight="1" thickBot="1">
      <c r="B157" s="310"/>
      <c r="C157" s="429" t="s">
        <v>118</v>
      </c>
      <c r="D157" s="430"/>
      <c r="E157" s="430"/>
      <c r="F157" s="431"/>
      <c r="G157" s="432" t="s">
        <v>850</v>
      </c>
      <c r="H157" s="433"/>
      <c r="I157" s="433"/>
      <c r="J157" s="433"/>
      <c r="K157" s="433"/>
      <c r="L157" s="433"/>
      <c r="M157" s="434"/>
      <c r="N157" s="206"/>
    </row>
    <row r="158" spans="2:14" ht="35.1" customHeight="1" thickBot="1">
      <c r="B158" s="310"/>
      <c r="C158" s="429" t="s">
        <v>119</v>
      </c>
      <c r="D158" s="430"/>
      <c r="E158" s="430"/>
      <c r="F158" s="431"/>
      <c r="G158" s="432" t="s">
        <v>851</v>
      </c>
      <c r="H158" s="433"/>
      <c r="I158" s="433"/>
      <c r="J158" s="433"/>
      <c r="K158" s="433"/>
      <c r="L158" s="433"/>
      <c r="M158" s="434"/>
      <c r="N158" s="206"/>
    </row>
    <row r="159" spans="2:14" ht="35.1" customHeight="1" thickBot="1">
      <c r="B159" s="310"/>
      <c r="C159" s="429" t="s">
        <v>89</v>
      </c>
      <c r="D159" s="430"/>
      <c r="E159" s="430"/>
      <c r="F159" s="431"/>
      <c r="G159" s="432" t="s">
        <v>413</v>
      </c>
      <c r="H159" s="433"/>
      <c r="I159" s="433"/>
      <c r="J159" s="433"/>
      <c r="K159" s="433"/>
      <c r="L159" s="433"/>
      <c r="M159" s="434"/>
      <c r="N159" s="206"/>
    </row>
    <row r="160" spans="2:14" ht="35.1" customHeight="1" thickBot="1">
      <c r="B160" s="310"/>
      <c r="C160" s="429" t="s">
        <v>120</v>
      </c>
      <c r="D160" s="430"/>
      <c r="E160" s="430"/>
      <c r="F160" s="431"/>
      <c r="G160" s="432" t="s">
        <v>397</v>
      </c>
      <c r="H160" s="433"/>
      <c r="I160" s="433"/>
      <c r="J160" s="433"/>
      <c r="K160" s="433"/>
      <c r="L160" s="433"/>
      <c r="M160" s="434"/>
      <c r="N160" s="206"/>
    </row>
    <row r="161" spans="1:17" ht="35.1" customHeight="1" thickBot="1">
      <c r="B161" s="310"/>
      <c r="C161" s="429" t="s">
        <v>121</v>
      </c>
      <c r="D161" s="430"/>
      <c r="E161" s="430"/>
      <c r="F161" s="431"/>
      <c r="G161" s="432" t="s">
        <v>852</v>
      </c>
      <c r="H161" s="433"/>
      <c r="I161" s="433"/>
      <c r="J161" s="433"/>
      <c r="K161" s="433"/>
      <c r="L161" s="433"/>
      <c r="M161" s="434"/>
      <c r="N161" s="206"/>
    </row>
    <row r="162" spans="1:17" ht="35.1" customHeight="1" thickBot="1">
      <c r="B162" s="310" t="s">
        <v>835</v>
      </c>
      <c r="C162" s="429" t="s">
        <v>122</v>
      </c>
      <c r="D162" s="430"/>
      <c r="E162" s="430"/>
      <c r="F162" s="431"/>
      <c r="G162" s="432" t="s">
        <v>415</v>
      </c>
      <c r="H162" s="433"/>
      <c r="I162" s="433"/>
      <c r="J162" s="433"/>
      <c r="K162" s="433"/>
      <c r="L162" s="433"/>
      <c r="M162" s="434"/>
      <c r="N162" s="206"/>
    </row>
    <row r="163" spans="1:17" ht="35.1" customHeight="1" thickBot="1">
      <c r="B163" s="310"/>
      <c r="C163" s="429" t="s">
        <v>123</v>
      </c>
      <c r="D163" s="430"/>
      <c r="E163" s="430"/>
      <c r="F163" s="431"/>
      <c r="G163" s="432" t="s">
        <v>853</v>
      </c>
      <c r="H163" s="433"/>
      <c r="I163" s="433"/>
      <c r="J163" s="433"/>
      <c r="K163" s="433"/>
      <c r="L163" s="433"/>
      <c r="M163" s="434"/>
      <c r="N163" s="206"/>
    </row>
    <row r="164" spans="1:17" ht="35.1" customHeight="1" thickBot="1">
      <c r="B164" s="310" t="s">
        <v>835</v>
      </c>
      <c r="C164" s="429" t="s">
        <v>124</v>
      </c>
      <c r="D164" s="430"/>
      <c r="E164" s="430"/>
      <c r="F164" s="431"/>
      <c r="G164" s="432" t="s">
        <v>417</v>
      </c>
      <c r="H164" s="433"/>
      <c r="I164" s="433"/>
      <c r="J164" s="433"/>
      <c r="K164" s="433"/>
      <c r="L164" s="433"/>
      <c r="M164" s="434"/>
      <c r="N164" s="206"/>
    </row>
    <row r="165" spans="1:17" ht="35.1" customHeight="1" thickBot="1">
      <c r="B165" s="310"/>
      <c r="C165" s="429" t="s">
        <v>125</v>
      </c>
      <c r="D165" s="430"/>
      <c r="E165" s="430"/>
      <c r="F165" s="431"/>
      <c r="G165" s="432" t="s">
        <v>398</v>
      </c>
      <c r="H165" s="433"/>
      <c r="I165" s="433"/>
      <c r="J165" s="433"/>
      <c r="K165" s="433"/>
      <c r="L165" s="433"/>
      <c r="M165" s="434"/>
      <c r="N165" s="206"/>
    </row>
    <row r="166" spans="1:17" ht="35.1" customHeight="1" thickBot="1">
      <c r="B166" s="310"/>
      <c r="C166" s="429" t="s">
        <v>126</v>
      </c>
      <c r="D166" s="430"/>
      <c r="E166" s="430"/>
      <c r="F166" s="431"/>
      <c r="G166" s="432" t="s">
        <v>854</v>
      </c>
      <c r="H166" s="433"/>
      <c r="I166" s="433"/>
      <c r="J166" s="433"/>
      <c r="K166" s="433"/>
      <c r="L166" s="433"/>
      <c r="M166" s="434"/>
      <c r="N166" s="206"/>
    </row>
    <row r="167" spans="1:17" ht="35.1" customHeight="1" thickBot="1">
      <c r="B167" s="310"/>
      <c r="C167" s="429" t="s">
        <v>127</v>
      </c>
      <c r="D167" s="430"/>
      <c r="E167" s="430"/>
      <c r="F167" s="431"/>
      <c r="G167" s="432" t="s">
        <v>855</v>
      </c>
      <c r="H167" s="433"/>
      <c r="I167" s="433"/>
      <c r="J167" s="433"/>
      <c r="K167" s="433"/>
      <c r="L167" s="433"/>
      <c r="M167" s="434"/>
      <c r="N167" s="206"/>
    </row>
    <row r="168" spans="1:17" ht="35.1" customHeight="1" thickBot="1">
      <c r="B168" s="311" t="s">
        <v>835</v>
      </c>
      <c r="C168" s="429" t="s">
        <v>128</v>
      </c>
      <c r="D168" s="430"/>
      <c r="E168" s="430"/>
      <c r="F168" s="431"/>
      <c r="G168" s="432" t="s">
        <v>419</v>
      </c>
      <c r="H168" s="433"/>
      <c r="I168" s="433"/>
      <c r="J168" s="433"/>
      <c r="K168" s="433"/>
      <c r="L168" s="433"/>
      <c r="M168" s="434"/>
      <c r="N168" s="206"/>
    </row>
    <row r="170" spans="1:17" ht="20.100000000000001" customHeight="1">
      <c r="A170" s="276" t="s">
        <v>383</v>
      </c>
      <c r="B170" s="8" t="s">
        <v>384</v>
      </c>
    </row>
    <row r="171" spans="1:17" ht="20.100000000000001" customHeight="1">
      <c r="A171" s="271"/>
      <c r="B171" s="9"/>
      <c r="G171" s="10" t="s">
        <v>573</v>
      </c>
      <c r="H171" s="10"/>
      <c r="I171" s="277" t="s">
        <v>494</v>
      </c>
      <c r="J171" s="278">
        <f>IF(ISBLANK(B16),"-",$B$16)</f>
        <v>44378</v>
      </c>
      <c r="K171" s="279" t="s">
        <v>360</v>
      </c>
      <c r="L171" s="280">
        <f>IF(ISBLANK(D16),"-",$D$16)</f>
        <v>44407</v>
      </c>
      <c r="M171" s="10" t="s">
        <v>493</v>
      </c>
    </row>
    <row r="172" spans="1:17" ht="20.100000000000001" customHeight="1">
      <c r="B172" s="11" t="s">
        <v>717</v>
      </c>
      <c r="C172" s="294"/>
      <c r="D172" s="294"/>
      <c r="E172" s="294"/>
      <c r="F172" s="185"/>
      <c r="G172" s="185"/>
      <c r="H172" s="185"/>
      <c r="I172" s="185"/>
    </row>
    <row r="173" spans="1:17" ht="20.100000000000001" customHeight="1">
      <c r="B173" s="11" t="s">
        <v>718</v>
      </c>
      <c r="C173" s="294"/>
      <c r="D173" s="294"/>
      <c r="E173" s="294"/>
      <c r="F173" s="185"/>
      <c r="G173" s="185"/>
      <c r="H173" s="185"/>
      <c r="I173" s="185"/>
      <c r="J173" s="312"/>
      <c r="K173" s="312"/>
      <c r="L173" s="312"/>
    </row>
    <row r="174" spans="1:17" ht="20.100000000000001" customHeight="1">
      <c r="B174" s="439" t="s">
        <v>688</v>
      </c>
      <c r="C174" s="439"/>
      <c r="D174" s="439"/>
      <c r="E174" s="313" t="s">
        <v>714</v>
      </c>
      <c r="F174" s="185"/>
      <c r="G174" s="185"/>
      <c r="H174" s="185"/>
      <c r="I174" s="185"/>
      <c r="Q174" s="313"/>
    </row>
    <row r="175" spans="1:17" ht="20.100000000000001" customHeight="1">
      <c r="B175" s="314"/>
      <c r="C175" s="314"/>
      <c r="D175" s="314"/>
      <c r="E175" s="294"/>
      <c r="F175" s="185"/>
      <c r="G175" s="185"/>
      <c r="H175" s="185"/>
      <c r="I175" s="185"/>
    </row>
    <row r="176" spans="1:17" ht="20.100000000000001" customHeight="1">
      <c r="G176" s="10" t="s">
        <v>573</v>
      </c>
      <c r="H176" s="10"/>
      <c r="I176" s="277" t="s">
        <v>538</v>
      </c>
      <c r="J176" s="278">
        <f>IF(ISBLANK(B11),"-",$B$11)</f>
        <v>44287</v>
      </c>
      <c r="K176" s="279" t="s">
        <v>360</v>
      </c>
      <c r="L176" s="280">
        <f>IF(ISBLANK(D11),"-",$D$11)</f>
        <v>44620</v>
      </c>
      <c r="M176" s="10" t="s">
        <v>493</v>
      </c>
    </row>
    <row r="177" spans="1:17" ht="20.100000000000001" customHeight="1">
      <c r="B177" s="11" t="s">
        <v>818</v>
      </c>
      <c r="C177" s="294"/>
      <c r="D177" s="294"/>
      <c r="E177" s="294"/>
      <c r="F177" s="185"/>
      <c r="G177" s="185"/>
      <c r="H177" s="185"/>
      <c r="I177" s="185"/>
    </row>
    <row r="178" spans="1:17" ht="20.100000000000001" customHeight="1">
      <c r="B178" s="2" t="s">
        <v>836</v>
      </c>
      <c r="J178" s="435">
        <v>15</v>
      </c>
      <c r="K178" s="436"/>
      <c r="L178" s="12" t="s">
        <v>339</v>
      </c>
    </row>
    <row r="179" spans="1:17" ht="20.100000000000001" customHeight="1">
      <c r="B179" s="185" t="s">
        <v>730</v>
      </c>
      <c r="C179" s="2"/>
      <c r="D179" s="2"/>
      <c r="E179" s="2"/>
      <c r="F179" s="2"/>
      <c r="G179" s="2"/>
      <c r="H179" s="2"/>
      <c r="I179" s="2"/>
      <c r="J179" s="435">
        <v>30</v>
      </c>
      <c r="K179" s="436"/>
      <c r="L179" s="12" t="s">
        <v>340</v>
      </c>
    </row>
    <row r="180" spans="1:17" ht="20.100000000000001" customHeight="1">
      <c r="B180" s="185"/>
      <c r="C180" s="2"/>
      <c r="D180" s="2"/>
      <c r="E180" s="2"/>
      <c r="F180" s="2"/>
      <c r="G180" s="2"/>
      <c r="H180" s="2"/>
      <c r="I180" s="2"/>
      <c r="J180" s="186"/>
      <c r="K180" s="186"/>
    </row>
    <row r="181" spans="1:17" ht="20.100000000000001" customHeight="1">
      <c r="G181" s="10" t="s">
        <v>573</v>
      </c>
      <c r="H181" s="10"/>
      <c r="I181" s="277" t="s">
        <v>538</v>
      </c>
      <c r="J181" s="278">
        <f>IF(ISBLANK(B11),"-",$B$11)</f>
        <v>44287</v>
      </c>
      <c r="K181" s="279" t="s">
        <v>360</v>
      </c>
      <c r="L181" s="280">
        <f>IF(ISBLANK(D11),"-",$D$11)</f>
        <v>44620</v>
      </c>
      <c r="M181" s="10" t="s">
        <v>493</v>
      </c>
    </row>
    <row r="182" spans="1:17" ht="20.100000000000001" customHeight="1">
      <c r="B182" s="11" t="s">
        <v>819</v>
      </c>
      <c r="C182" s="294"/>
      <c r="D182" s="294"/>
      <c r="E182" s="294"/>
      <c r="F182" s="185"/>
      <c r="G182" s="185"/>
      <c r="H182" s="185"/>
      <c r="I182" s="185"/>
    </row>
    <row r="183" spans="1:17" ht="20.100000000000001" customHeight="1">
      <c r="B183" s="2" t="s">
        <v>731</v>
      </c>
      <c r="J183" s="435">
        <v>6</v>
      </c>
      <c r="K183" s="436"/>
      <c r="L183" s="12" t="s">
        <v>339</v>
      </c>
    </row>
    <row r="184" spans="1:17" ht="20.100000000000001" customHeight="1">
      <c r="B184" s="2" t="s">
        <v>732</v>
      </c>
      <c r="C184" s="2"/>
      <c r="D184" s="2"/>
      <c r="E184" s="2"/>
      <c r="F184" s="2"/>
      <c r="G184" s="2"/>
      <c r="H184" s="2"/>
      <c r="I184" s="2"/>
      <c r="J184" s="435">
        <v>50</v>
      </c>
      <c r="K184" s="436"/>
      <c r="L184" s="12" t="s">
        <v>340</v>
      </c>
    </row>
    <row r="185" spans="1:17" ht="20.100000000000001" customHeight="1">
      <c r="B185" s="185"/>
      <c r="C185" s="2"/>
      <c r="D185" s="2"/>
      <c r="E185" s="2"/>
      <c r="F185" s="2"/>
      <c r="G185" s="2"/>
      <c r="H185" s="2"/>
      <c r="I185" s="2"/>
      <c r="J185" s="186"/>
      <c r="K185" s="186"/>
    </row>
    <row r="186" spans="1:17" ht="20.100000000000001" customHeight="1">
      <c r="A186" s="276" t="s">
        <v>539</v>
      </c>
      <c r="B186" s="8" t="s">
        <v>698</v>
      </c>
    </row>
    <row r="187" spans="1:17" ht="20.100000000000001" customHeight="1">
      <c r="A187" s="271"/>
      <c r="B187" s="9"/>
      <c r="G187" s="10" t="s">
        <v>573</v>
      </c>
      <c r="H187" s="10"/>
      <c r="I187" s="277" t="s">
        <v>538</v>
      </c>
      <c r="J187" s="278">
        <f>IF(ISBLANK(B11),"-",$B$11)</f>
        <v>44287</v>
      </c>
      <c r="K187" s="279" t="s">
        <v>360</v>
      </c>
      <c r="L187" s="280">
        <f>IF(ISBLANK(D11),"-",$D$11)</f>
        <v>44620</v>
      </c>
      <c r="M187" s="10" t="s">
        <v>493</v>
      </c>
    </row>
    <row r="188" spans="1:17" ht="20.100000000000001" customHeight="1">
      <c r="B188" s="11" t="s">
        <v>820</v>
      </c>
    </row>
    <row r="189" spans="1:17" ht="20.100000000000001" customHeight="1">
      <c r="B189" s="11" t="s">
        <v>540</v>
      </c>
    </row>
    <row r="190" spans="1:17" s="271" customFormat="1" ht="20.100000000000001" customHeight="1">
      <c r="B190" s="360" t="s">
        <v>107</v>
      </c>
      <c r="C190" s="362"/>
      <c r="D190" s="360" t="s">
        <v>359</v>
      </c>
      <c r="E190" s="362"/>
      <c r="F190" s="199" t="s">
        <v>336</v>
      </c>
      <c r="G190" s="437" t="s">
        <v>368</v>
      </c>
      <c r="H190" s="438"/>
      <c r="I190" s="199" t="s">
        <v>360</v>
      </c>
      <c r="J190" s="437" t="s">
        <v>369</v>
      </c>
      <c r="K190" s="438"/>
      <c r="L190" s="360" t="s">
        <v>361</v>
      </c>
      <c r="M190" s="362"/>
      <c r="N190" s="186"/>
    </row>
    <row r="191" spans="1:17" ht="20.100000000000001" customHeight="1">
      <c r="B191" s="444" t="s">
        <v>358</v>
      </c>
      <c r="C191" s="445"/>
      <c r="D191" s="399">
        <v>100000</v>
      </c>
      <c r="E191" s="400"/>
      <c r="F191" s="199" t="s">
        <v>362</v>
      </c>
      <c r="G191" s="440"/>
      <c r="H191" s="441"/>
      <c r="I191" s="199" t="s">
        <v>360</v>
      </c>
      <c r="J191" s="440"/>
      <c r="K191" s="441"/>
      <c r="L191" s="442" t="str">
        <f t="shared" ref="L191:L196" si="0">IF(ISBLANK(G191),"-",J191-G191+1)</f>
        <v>-</v>
      </c>
      <c r="M191" s="443"/>
      <c r="N191" s="185"/>
      <c r="P191" s="284"/>
      <c r="Q191" s="284"/>
    </row>
    <row r="192" spans="1:17" ht="20.100000000000001" customHeight="1">
      <c r="B192" s="444" t="s">
        <v>363</v>
      </c>
      <c r="C192" s="445"/>
      <c r="D192" s="399">
        <v>1000</v>
      </c>
      <c r="E192" s="400"/>
      <c r="F192" s="199" t="s">
        <v>370</v>
      </c>
      <c r="G192" s="440"/>
      <c r="H192" s="441"/>
      <c r="I192" s="199" t="s">
        <v>360</v>
      </c>
      <c r="J192" s="440"/>
      <c r="K192" s="441"/>
      <c r="L192" s="442" t="str">
        <f t="shared" si="0"/>
        <v>-</v>
      </c>
      <c r="M192" s="443"/>
    </row>
    <row r="193" spans="1:13" ht="20.100000000000001" customHeight="1">
      <c r="B193" s="444" t="s">
        <v>364</v>
      </c>
      <c r="C193" s="445"/>
      <c r="D193" s="399">
        <v>1000</v>
      </c>
      <c r="E193" s="400"/>
      <c r="F193" s="199" t="s">
        <v>370</v>
      </c>
      <c r="G193" s="440"/>
      <c r="H193" s="441"/>
      <c r="I193" s="199" t="s">
        <v>360</v>
      </c>
      <c r="J193" s="440"/>
      <c r="K193" s="441"/>
      <c r="L193" s="442" t="str">
        <f t="shared" si="0"/>
        <v>-</v>
      </c>
      <c r="M193" s="443"/>
    </row>
    <row r="194" spans="1:13" ht="20.100000000000001" customHeight="1">
      <c r="B194" s="444" t="s">
        <v>365</v>
      </c>
      <c r="C194" s="445"/>
      <c r="D194" s="399">
        <v>1000</v>
      </c>
      <c r="E194" s="400"/>
      <c r="F194" s="199" t="s">
        <v>370</v>
      </c>
      <c r="G194" s="440"/>
      <c r="H194" s="441"/>
      <c r="I194" s="199" t="s">
        <v>360</v>
      </c>
      <c r="J194" s="440"/>
      <c r="K194" s="441"/>
      <c r="L194" s="442" t="str">
        <f t="shared" si="0"/>
        <v>-</v>
      </c>
      <c r="M194" s="443"/>
    </row>
    <row r="195" spans="1:13" ht="20.100000000000001" customHeight="1">
      <c r="B195" s="444" t="s">
        <v>366</v>
      </c>
      <c r="C195" s="445"/>
      <c r="D195" s="399">
        <v>1000</v>
      </c>
      <c r="E195" s="400"/>
      <c r="F195" s="199" t="s">
        <v>370</v>
      </c>
      <c r="G195" s="440"/>
      <c r="H195" s="441"/>
      <c r="I195" s="199" t="s">
        <v>360</v>
      </c>
      <c r="J195" s="440"/>
      <c r="K195" s="441"/>
      <c r="L195" s="442" t="str">
        <f t="shared" si="0"/>
        <v>-</v>
      </c>
      <c r="M195" s="443"/>
    </row>
    <row r="196" spans="1:13" ht="20.100000000000001" customHeight="1">
      <c r="B196" s="444" t="s">
        <v>367</v>
      </c>
      <c r="C196" s="445"/>
      <c r="D196" s="399">
        <v>2000</v>
      </c>
      <c r="E196" s="400"/>
      <c r="F196" s="199" t="s">
        <v>371</v>
      </c>
      <c r="G196" s="440"/>
      <c r="H196" s="441"/>
      <c r="I196" s="199" t="s">
        <v>360</v>
      </c>
      <c r="J196" s="440"/>
      <c r="K196" s="441"/>
      <c r="L196" s="442" t="str">
        <f t="shared" si="0"/>
        <v>-</v>
      </c>
      <c r="M196" s="443"/>
    </row>
    <row r="198" spans="1:13" ht="20.100000000000001" customHeight="1">
      <c r="A198" s="315" t="s">
        <v>692</v>
      </c>
      <c r="B198" s="13" t="s">
        <v>667</v>
      </c>
      <c r="C198" s="13"/>
      <c r="D198" s="13"/>
      <c r="E198" s="316" t="s">
        <v>693</v>
      </c>
      <c r="F198" s="317">
        <f>IF(ISBLANK(B16),"-",$B$16)</f>
        <v>44378</v>
      </c>
      <c r="G198" s="318" t="s">
        <v>360</v>
      </c>
      <c r="H198" s="319">
        <f>$D$16</f>
        <v>44407</v>
      </c>
      <c r="I198" s="320" t="s">
        <v>689</v>
      </c>
      <c r="J198" s="321"/>
      <c r="K198" s="321"/>
      <c r="L198" s="321"/>
      <c r="M198" s="321"/>
    </row>
    <row r="199" spans="1:13" ht="9.9499999999999993" customHeight="1">
      <c r="A199" s="8"/>
      <c r="B199" s="322"/>
    </row>
    <row r="200" spans="1:13" ht="20.100000000000001" customHeight="1">
      <c r="A200" s="323" t="s">
        <v>694</v>
      </c>
      <c r="B200" s="11" t="s">
        <v>679</v>
      </c>
      <c r="J200" s="446">
        <f>IFERROR(計算シート!O37+計算シート!O54+計算シート!O63+計算シート!O68,0)</f>
        <v>0</v>
      </c>
      <c r="K200" s="446"/>
      <c r="L200" s="12" t="s">
        <v>684</v>
      </c>
    </row>
    <row r="201" spans="1:13" ht="20.100000000000001" customHeight="1">
      <c r="A201" s="323"/>
      <c r="B201" s="11"/>
      <c r="J201" s="324"/>
      <c r="K201" s="324"/>
    </row>
    <row r="202" spans="1:13" ht="20.100000000000001" customHeight="1">
      <c r="A202" s="323" t="s">
        <v>695</v>
      </c>
      <c r="B202" s="11" t="s">
        <v>668</v>
      </c>
      <c r="J202" s="446">
        <f>IFERROR(計算シート!O83+計算シート!O93+計算シート!O100+計算シート!O113+計算シート!O130,0)</f>
        <v>0</v>
      </c>
      <c r="K202" s="446"/>
      <c r="L202" s="12" t="s">
        <v>684</v>
      </c>
    </row>
    <row r="203" spans="1:13" ht="20.100000000000001" customHeight="1">
      <c r="A203" s="11"/>
      <c r="B203" s="11"/>
      <c r="J203" s="324"/>
      <c r="K203" s="324"/>
    </row>
    <row r="204" spans="1:13" ht="20.100000000000001" customHeight="1">
      <c r="A204" s="323" t="s">
        <v>696</v>
      </c>
      <c r="B204" s="11" t="s">
        <v>686</v>
      </c>
      <c r="J204" s="446">
        <f>IFERROR(計算シート!O170,0)</f>
        <v>0</v>
      </c>
      <c r="K204" s="446"/>
      <c r="L204" s="12" t="s">
        <v>684</v>
      </c>
    </row>
    <row r="205" spans="1:13" ht="20.100000000000001" customHeight="1">
      <c r="J205" s="324"/>
      <c r="K205" s="324"/>
    </row>
    <row r="206" spans="1:13" ht="20.100000000000001" customHeight="1">
      <c r="A206" s="323" t="s">
        <v>697</v>
      </c>
      <c r="B206" s="11" t="s">
        <v>669</v>
      </c>
      <c r="J206" s="446">
        <f>IFERROR(計算シート!O189,0)</f>
        <v>0</v>
      </c>
      <c r="K206" s="446"/>
      <c r="L206" s="12" t="s">
        <v>684</v>
      </c>
    </row>
    <row r="207" spans="1:13" ht="20.100000000000001" customHeight="1">
      <c r="J207" s="324"/>
      <c r="K207" s="324"/>
    </row>
    <row r="208" spans="1:13" ht="20.100000000000001" customHeight="1">
      <c r="I208" s="12" t="s">
        <v>685</v>
      </c>
      <c r="J208" s="447">
        <f>IFERROR(J200+J202+J204+J206,0)</f>
        <v>0</v>
      </c>
      <c r="K208" s="447"/>
      <c r="L208" s="12" t="s">
        <v>684</v>
      </c>
    </row>
    <row r="209" spans="1:13" ht="20.100000000000001" customHeight="1">
      <c r="A209" s="325"/>
      <c r="B209" s="325"/>
      <c r="C209" s="325"/>
      <c r="D209" s="325"/>
      <c r="E209" s="325"/>
      <c r="F209" s="325"/>
      <c r="G209" s="325"/>
      <c r="H209" s="325"/>
      <c r="I209" s="325"/>
      <c r="J209" s="325"/>
      <c r="K209" s="325"/>
      <c r="L209" s="325"/>
      <c r="M209" s="325"/>
    </row>
    <row r="210" spans="1:13" ht="20.100000000000001" customHeight="1">
      <c r="A210" s="12" t="s">
        <v>385</v>
      </c>
    </row>
    <row r="211" spans="1:13" ht="20.100000000000001" customHeight="1">
      <c r="B211" s="11" t="s">
        <v>386</v>
      </c>
      <c r="C211" s="294"/>
      <c r="D211" s="294"/>
      <c r="E211" s="294"/>
      <c r="F211" s="185"/>
      <c r="G211" s="185"/>
      <c r="H211" s="185"/>
      <c r="I211" s="185"/>
    </row>
    <row r="212" spans="1:13" ht="30" customHeight="1">
      <c r="B212" s="369"/>
      <c r="C212" s="448"/>
      <c r="D212" s="448"/>
      <c r="E212" s="448"/>
      <c r="F212" s="448"/>
      <c r="G212" s="448"/>
      <c r="H212" s="448"/>
      <c r="I212" s="448"/>
      <c r="J212" s="448"/>
      <c r="K212" s="448"/>
      <c r="L212" s="448"/>
      <c r="M212" s="370"/>
    </row>
    <row r="213" spans="1:13" ht="30" customHeight="1">
      <c r="B213" s="364"/>
      <c r="C213" s="449"/>
      <c r="D213" s="449"/>
      <c r="E213" s="449"/>
      <c r="F213" s="449"/>
      <c r="G213" s="449"/>
      <c r="H213" s="449"/>
      <c r="I213" s="449"/>
      <c r="J213" s="449"/>
      <c r="K213" s="449"/>
      <c r="L213" s="449"/>
      <c r="M213" s="365"/>
    </row>
    <row r="214" spans="1:13" ht="30" customHeight="1">
      <c r="B214" s="364"/>
      <c r="C214" s="449"/>
      <c r="D214" s="449"/>
      <c r="E214" s="449"/>
      <c r="F214" s="449"/>
      <c r="G214" s="449"/>
      <c r="H214" s="449"/>
      <c r="I214" s="449"/>
      <c r="J214" s="449"/>
      <c r="K214" s="449"/>
      <c r="L214" s="449"/>
      <c r="M214" s="365"/>
    </row>
    <row r="215" spans="1:13" ht="30" customHeight="1">
      <c r="B215" s="341"/>
      <c r="C215" s="450"/>
      <c r="D215" s="450"/>
      <c r="E215" s="450"/>
      <c r="F215" s="450"/>
      <c r="G215" s="450"/>
      <c r="H215" s="450"/>
      <c r="I215" s="450"/>
      <c r="J215" s="450"/>
      <c r="K215" s="450"/>
      <c r="L215" s="450"/>
      <c r="M215" s="342"/>
    </row>
  </sheetData>
  <sheetProtection algorithmName="SHA-512" hashValue="3EpfqQ3Illdshs4DD5IilL7kyvBE3LxCHbbPRLGhyjC+hLDgs33HrKf1tTHebR4w4V7tnzBJ2+WaqGuVQ736Yg==" saltValue="bMowFp9eeoYcyr9EmmItAw==" spinCount="100000" sheet="1" objects="1" scenarios="1"/>
  <dataConsolidate/>
  <mergeCells count="440">
    <mergeCell ref="J202:K202"/>
    <mergeCell ref="J204:K204"/>
    <mergeCell ref="J206:K206"/>
    <mergeCell ref="J208:K208"/>
    <mergeCell ref="B212:M215"/>
    <mergeCell ref="E1:F1"/>
    <mergeCell ref="B196:C196"/>
    <mergeCell ref="D196:E196"/>
    <mergeCell ref="G196:H196"/>
    <mergeCell ref="J196:K196"/>
    <mergeCell ref="L196:M196"/>
    <mergeCell ref="J200:K200"/>
    <mergeCell ref="B194:C194"/>
    <mergeCell ref="D194:E194"/>
    <mergeCell ref="G194:H194"/>
    <mergeCell ref="J194:K194"/>
    <mergeCell ref="L194:M194"/>
    <mergeCell ref="B195:C195"/>
    <mergeCell ref="D195:E195"/>
    <mergeCell ref="G195:H195"/>
    <mergeCell ref="J195:K195"/>
    <mergeCell ref="L195:M195"/>
    <mergeCell ref="B192:C192"/>
    <mergeCell ref="D192:E192"/>
    <mergeCell ref="G192:H192"/>
    <mergeCell ref="J192:K192"/>
    <mergeCell ref="L192:M192"/>
    <mergeCell ref="B193:C193"/>
    <mergeCell ref="D193:E193"/>
    <mergeCell ref="G193:H193"/>
    <mergeCell ref="J193:K193"/>
    <mergeCell ref="L193:M193"/>
    <mergeCell ref="L190:M190"/>
    <mergeCell ref="B191:C191"/>
    <mergeCell ref="D191:E191"/>
    <mergeCell ref="G191:H191"/>
    <mergeCell ref="J191:K191"/>
    <mergeCell ref="L191:M191"/>
    <mergeCell ref="J179:K179"/>
    <mergeCell ref="J183:K183"/>
    <mergeCell ref="J184:K184"/>
    <mergeCell ref="B190:C190"/>
    <mergeCell ref="D190:E190"/>
    <mergeCell ref="G190:H190"/>
    <mergeCell ref="J190:K190"/>
    <mergeCell ref="C167:F167"/>
    <mergeCell ref="G167:M167"/>
    <mergeCell ref="C168:F168"/>
    <mergeCell ref="G168:M168"/>
    <mergeCell ref="B174:D174"/>
    <mergeCell ref="J178:K178"/>
    <mergeCell ref="C164:F164"/>
    <mergeCell ref="G164:M164"/>
    <mergeCell ref="C165:F165"/>
    <mergeCell ref="G165:M165"/>
    <mergeCell ref="C166:F166"/>
    <mergeCell ref="G166:M166"/>
    <mergeCell ref="C161:F161"/>
    <mergeCell ref="G161:M161"/>
    <mergeCell ref="C162:F162"/>
    <mergeCell ref="G162:M162"/>
    <mergeCell ref="C163:F163"/>
    <mergeCell ref="G163:M163"/>
    <mergeCell ref="C158:F158"/>
    <mergeCell ref="G158:M158"/>
    <mergeCell ref="C159:F159"/>
    <mergeCell ref="G159:M159"/>
    <mergeCell ref="C160:F160"/>
    <mergeCell ref="G160:M160"/>
    <mergeCell ref="C155:F155"/>
    <mergeCell ref="G155:M155"/>
    <mergeCell ref="C156:F156"/>
    <mergeCell ref="G156:M156"/>
    <mergeCell ref="C157:F157"/>
    <mergeCell ref="G157:M157"/>
    <mergeCell ref="C152:F152"/>
    <mergeCell ref="G152:M152"/>
    <mergeCell ref="C153:F153"/>
    <mergeCell ref="G153:M153"/>
    <mergeCell ref="C154:F154"/>
    <mergeCell ref="G154:M154"/>
    <mergeCell ref="C149:F149"/>
    <mergeCell ref="G149:M149"/>
    <mergeCell ref="C150:F150"/>
    <mergeCell ref="G150:M150"/>
    <mergeCell ref="C151:F151"/>
    <mergeCell ref="G151:M151"/>
    <mergeCell ref="C146:F146"/>
    <mergeCell ref="G146:M146"/>
    <mergeCell ref="C147:F147"/>
    <mergeCell ref="G147:M147"/>
    <mergeCell ref="C148:F148"/>
    <mergeCell ref="G148:M148"/>
    <mergeCell ref="C143:F143"/>
    <mergeCell ref="G143:M143"/>
    <mergeCell ref="C144:F144"/>
    <mergeCell ref="G144:M144"/>
    <mergeCell ref="C145:F145"/>
    <mergeCell ref="G145:M145"/>
    <mergeCell ref="C140:F140"/>
    <mergeCell ref="G140:M140"/>
    <mergeCell ref="C141:F141"/>
    <mergeCell ref="G141:M141"/>
    <mergeCell ref="C142:F142"/>
    <mergeCell ref="G142:M142"/>
    <mergeCell ref="C137:F137"/>
    <mergeCell ref="G137:M137"/>
    <mergeCell ref="C138:F138"/>
    <mergeCell ref="G138:M138"/>
    <mergeCell ref="C139:F139"/>
    <mergeCell ref="G139:M139"/>
    <mergeCell ref="E127:F127"/>
    <mergeCell ref="C128:D128"/>
    <mergeCell ref="E128:F128"/>
    <mergeCell ref="C135:F135"/>
    <mergeCell ref="G135:M135"/>
    <mergeCell ref="C136:F136"/>
    <mergeCell ref="G136:M136"/>
    <mergeCell ref="J121:J122"/>
    <mergeCell ref="K121:M121"/>
    <mergeCell ref="O122:O128"/>
    <mergeCell ref="B123:M123"/>
    <mergeCell ref="C124:D124"/>
    <mergeCell ref="E124:F124"/>
    <mergeCell ref="C125:D125"/>
    <mergeCell ref="E125:F125"/>
    <mergeCell ref="B126:M126"/>
    <mergeCell ref="C127:D127"/>
    <mergeCell ref="D118:E118"/>
    <mergeCell ref="F118:G118"/>
    <mergeCell ref="H118:I118"/>
    <mergeCell ref="B121:B122"/>
    <mergeCell ref="C121:D122"/>
    <mergeCell ref="E121:F122"/>
    <mergeCell ref="G121:G122"/>
    <mergeCell ref="H121:H122"/>
    <mergeCell ref="I121:I122"/>
    <mergeCell ref="B115:C118"/>
    <mergeCell ref="D115:E115"/>
    <mergeCell ref="F115:G115"/>
    <mergeCell ref="H115:I115"/>
    <mergeCell ref="D116:E116"/>
    <mergeCell ref="F116:G116"/>
    <mergeCell ref="H116:I116"/>
    <mergeCell ref="D117:E117"/>
    <mergeCell ref="F117:G117"/>
    <mergeCell ref="H117:I117"/>
    <mergeCell ref="B112:C114"/>
    <mergeCell ref="D112:E112"/>
    <mergeCell ref="F112:G112"/>
    <mergeCell ref="H112:I112"/>
    <mergeCell ref="D113:E113"/>
    <mergeCell ref="F113:G113"/>
    <mergeCell ref="H113:I113"/>
    <mergeCell ref="D114:E114"/>
    <mergeCell ref="F114:G114"/>
    <mergeCell ref="H114:I114"/>
    <mergeCell ref="B110:C111"/>
    <mergeCell ref="D110:E110"/>
    <mergeCell ref="F110:G110"/>
    <mergeCell ref="H110:I110"/>
    <mergeCell ref="D111:E111"/>
    <mergeCell ref="F111:G111"/>
    <mergeCell ref="H111:I111"/>
    <mergeCell ref="F105:G105"/>
    <mergeCell ref="H105:I105"/>
    <mergeCell ref="K105:L105"/>
    <mergeCell ref="B108:C109"/>
    <mergeCell ref="D108:E109"/>
    <mergeCell ref="F108:G109"/>
    <mergeCell ref="H108:I109"/>
    <mergeCell ref="J108:M108"/>
    <mergeCell ref="B103:C105"/>
    <mergeCell ref="D103:E103"/>
    <mergeCell ref="F103:G103"/>
    <mergeCell ref="H103:I103"/>
    <mergeCell ref="K103:L103"/>
    <mergeCell ref="D104:E104"/>
    <mergeCell ref="F104:G104"/>
    <mergeCell ref="H104:I104"/>
    <mergeCell ref="K104:L104"/>
    <mergeCell ref="D105:E105"/>
    <mergeCell ref="B101:C102"/>
    <mergeCell ref="D101:E102"/>
    <mergeCell ref="F101:G102"/>
    <mergeCell ref="H101:I102"/>
    <mergeCell ref="J101:M101"/>
    <mergeCell ref="K102:L102"/>
    <mergeCell ref="B98:C99"/>
    <mergeCell ref="D98:E98"/>
    <mergeCell ref="F98:G98"/>
    <mergeCell ref="H98:I98"/>
    <mergeCell ref="K98:L98"/>
    <mergeCell ref="D99:E99"/>
    <mergeCell ref="F99:G99"/>
    <mergeCell ref="H99:I99"/>
    <mergeCell ref="K99:L99"/>
    <mergeCell ref="B96:C97"/>
    <mergeCell ref="D96:E96"/>
    <mergeCell ref="F96:G96"/>
    <mergeCell ref="H96:I96"/>
    <mergeCell ref="K96:L96"/>
    <mergeCell ref="D97:E97"/>
    <mergeCell ref="F97:G97"/>
    <mergeCell ref="H97:I97"/>
    <mergeCell ref="K97:L97"/>
    <mergeCell ref="B94:C95"/>
    <mergeCell ref="D94:E94"/>
    <mergeCell ref="F94:G94"/>
    <mergeCell ref="H94:I94"/>
    <mergeCell ref="K94:L94"/>
    <mergeCell ref="D95:E95"/>
    <mergeCell ref="F95:G95"/>
    <mergeCell ref="H95:I95"/>
    <mergeCell ref="K95:L95"/>
    <mergeCell ref="B92:C93"/>
    <mergeCell ref="D92:E93"/>
    <mergeCell ref="F92:G93"/>
    <mergeCell ref="H92:I93"/>
    <mergeCell ref="J92:M92"/>
    <mergeCell ref="K93:L93"/>
    <mergeCell ref="B87:C88"/>
    <mergeCell ref="D87:E87"/>
    <mergeCell ref="F87:G87"/>
    <mergeCell ref="H87:I87"/>
    <mergeCell ref="K87:L87"/>
    <mergeCell ref="D88:E88"/>
    <mergeCell ref="F88:G88"/>
    <mergeCell ref="H88:I88"/>
    <mergeCell ref="K88:L88"/>
    <mergeCell ref="B85:C86"/>
    <mergeCell ref="D85:E85"/>
    <mergeCell ref="F85:G85"/>
    <mergeCell ref="H85:I85"/>
    <mergeCell ref="K85:L85"/>
    <mergeCell ref="D86:E86"/>
    <mergeCell ref="F86:G86"/>
    <mergeCell ref="H86:I86"/>
    <mergeCell ref="K86:L86"/>
    <mergeCell ref="B83:C84"/>
    <mergeCell ref="D83:E83"/>
    <mergeCell ref="F83:G83"/>
    <mergeCell ref="H83:I83"/>
    <mergeCell ref="K83:L83"/>
    <mergeCell ref="D84:E84"/>
    <mergeCell ref="F84:G84"/>
    <mergeCell ref="H84:I84"/>
    <mergeCell ref="K84:L84"/>
    <mergeCell ref="B81:C82"/>
    <mergeCell ref="D81:E81"/>
    <mergeCell ref="F81:G81"/>
    <mergeCell ref="H81:I81"/>
    <mergeCell ref="K81:L81"/>
    <mergeCell ref="D82:E82"/>
    <mergeCell ref="F82:G82"/>
    <mergeCell ref="H82:I82"/>
    <mergeCell ref="K82:L82"/>
    <mergeCell ref="J68:K68"/>
    <mergeCell ref="J69:K69"/>
    <mergeCell ref="J72:K72"/>
    <mergeCell ref="J73:K73"/>
    <mergeCell ref="B79:C80"/>
    <mergeCell ref="D79:E80"/>
    <mergeCell ref="F79:G80"/>
    <mergeCell ref="H79:I80"/>
    <mergeCell ref="J79:M79"/>
    <mergeCell ref="K80:L80"/>
    <mergeCell ref="E58:F58"/>
    <mergeCell ref="C59:D59"/>
    <mergeCell ref="E59:F59"/>
    <mergeCell ref="J65:K65"/>
    <mergeCell ref="J66:K66"/>
    <mergeCell ref="J67:K67"/>
    <mergeCell ref="J52:J53"/>
    <mergeCell ref="K52:M52"/>
    <mergeCell ref="O53:O59"/>
    <mergeCell ref="B54:M54"/>
    <mergeCell ref="C55:D55"/>
    <mergeCell ref="E55:F55"/>
    <mergeCell ref="C56:D56"/>
    <mergeCell ref="E56:F56"/>
    <mergeCell ref="B57:M57"/>
    <mergeCell ref="C58:D58"/>
    <mergeCell ref="B52:B53"/>
    <mergeCell ref="C52:D53"/>
    <mergeCell ref="E52:F53"/>
    <mergeCell ref="G52:G53"/>
    <mergeCell ref="H52:H53"/>
    <mergeCell ref="I52:I53"/>
    <mergeCell ref="H45:I45"/>
    <mergeCell ref="J45:K45"/>
    <mergeCell ref="D46:E46"/>
    <mergeCell ref="F46:G46"/>
    <mergeCell ref="H46:I46"/>
    <mergeCell ref="J46:K46"/>
    <mergeCell ref="L46:M47"/>
    <mergeCell ref="D47:E47"/>
    <mergeCell ref="F47:G47"/>
    <mergeCell ref="H47:I47"/>
    <mergeCell ref="J47:K47"/>
    <mergeCell ref="B40:C41"/>
    <mergeCell ref="D40:E41"/>
    <mergeCell ref="F40:G41"/>
    <mergeCell ref="H40:I41"/>
    <mergeCell ref="J40:K41"/>
    <mergeCell ref="L40:M41"/>
    <mergeCell ref="O40:P41"/>
    <mergeCell ref="B42:C47"/>
    <mergeCell ref="D42:E42"/>
    <mergeCell ref="F42:G42"/>
    <mergeCell ref="H42:I42"/>
    <mergeCell ref="J42:K42"/>
    <mergeCell ref="L42:M43"/>
    <mergeCell ref="D43:E43"/>
    <mergeCell ref="F43:G43"/>
    <mergeCell ref="H43:I43"/>
    <mergeCell ref="J43:K43"/>
    <mergeCell ref="D44:E44"/>
    <mergeCell ref="F44:G44"/>
    <mergeCell ref="H44:I44"/>
    <mergeCell ref="J44:K44"/>
    <mergeCell ref="L44:M45"/>
    <mergeCell ref="D45:E45"/>
    <mergeCell ref="F45:G45"/>
    <mergeCell ref="D36:E36"/>
    <mergeCell ref="F36:G36"/>
    <mergeCell ref="H36:I36"/>
    <mergeCell ref="K36:L36"/>
    <mergeCell ref="B37:C38"/>
    <mergeCell ref="D37:E37"/>
    <mergeCell ref="F37:G37"/>
    <mergeCell ref="H37:I37"/>
    <mergeCell ref="K37:L37"/>
    <mergeCell ref="D38:E38"/>
    <mergeCell ref="B33:C36"/>
    <mergeCell ref="F38:G38"/>
    <mergeCell ref="H38:I38"/>
    <mergeCell ref="K38:L38"/>
    <mergeCell ref="F34:G34"/>
    <mergeCell ref="H34:I34"/>
    <mergeCell ref="K34:L34"/>
    <mergeCell ref="P34:Q34"/>
    <mergeCell ref="D35:E35"/>
    <mergeCell ref="F35:G35"/>
    <mergeCell ref="H35:I35"/>
    <mergeCell ref="K35:L35"/>
    <mergeCell ref="D32:E32"/>
    <mergeCell ref="F32:G32"/>
    <mergeCell ref="H32:I32"/>
    <mergeCell ref="K32:L32"/>
    <mergeCell ref="D33:E33"/>
    <mergeCell ref="F33:G33"/>
    <mergeCell ref="H33:I33"/>
    <mergeCell ref="K33:L33"/>
    <mergeCell ref="D34:E34"/>
    <mergeCell ref="B29:C32"/>
    <mergeCell ref="D29:E29"/>
    <mergeCell ref="F29:G29"/>
    <mergeCell ref="H29:I29"/>
    <mergeCell ref="K29:L29"/>
    <mergeCell ref="D30:E30"/>
    <mergeCell ref="H26:I26"/>
    <mergeCell ref="K26:L26"/>
    <mergeCell ref="D27:E27"/>
    <mergeCell ref="F27:G27"/>
    <mergeCell ref="H27:I27"/>
    <mergeCell ref="K27:L27"/>
    <mergeCell ref="F30:G30"/>
    <mergeCell ref="H30:I30"/>
    <mergeCell ref="K30:L30"/>
    <mergeCell ref="D31:E31"/>
    <mergeCell ref="F31:G31"/>
    <mergeCell ref="H31:I31"/>
    <mergeCell ref="K31:L31"/>
    <mergeCell ref="D28:E28"/>
    <mergeCell ref="F28:G28"/>
    <mergeCell ref="H28:I28"/>
    <mergeCell ref="K28:L28"/>
    <mergeCell ref="H15:I15"/>
    <mergeCell ref="B16:C16"/>
    <mergeCell ref="B13:C13"/>
    <mergeCell ref="D13:E13"/>
    <mergeCell ref="F13:G13"/>
    <mergeCell ref="O23:P24"/>
    <mergeCell ref="K24:L24"/>
    <mergeCell ref="B25:C28"/>
    <mergeCell ref="D25:E25"/>
    <mergeCell ref="F25:G25"/>
    <mergeCell ref="H25:I25"/>
    <mergeCell ref="K25:L25"/>
    <mergeCell ref="D26:E26"/>
    <mergeCell ref="F26:G26"/>
    <mergeCell ref="B23:C24"/>
    <mergeCell ref="D23:E24"/>
    <mergeCell ref="F23:G24"/>
    <mergeCell ref="H23:I24"/>
    <mergeCell ref="J23:M23"/>
    <mergeCell ref="B9:C9"/>
    <mergeCell ref="D9:E9"/>
    <mergeCell ref="F9:G9"/>
    <mergeCell ref="D16:E16"/>
    <mergeCell ref="F16:G16"/>
    <mergeCell ref="H16:I16"/>
    <mergeCell ref="H9:I11"/>
    <mergeCell ref="J9:M9"/>
    <mergeCell ref="B10:C10"/>
    <mergeCell ref="D10:E10"/>
    <mergeCell ref="F10:G10"/>
    <mergeCell ref="J10:M12"/>
    <mergeCell ref="B11:C11"/>
    <mergeCell ref="D11:E11"/>
    <mergeCell ref="F11:G11"/>
    <mergeCell ref="B12:G12"/>
    <mergeCell ref="J13:M13"/>
    <mergeCell ref="B14:C14"/>
    <mergeCell ref="D14:E14"/>
    <mergeCell ref="F14:G14"/>
    <mergeCell ref="J14:M16"/>
    <mergeCell ref="B15:C15"/>
    <mergeCell ref="D15:E15"/>
    <mergeCell ref="F15:G15"/>
    <mergeCell ref="B7:C7"/>
    <mergeCell ref="D7:I7"/>
    <mergeCell ref="J7:K7"/>
    <mergeCell ref="L7:M7"/>
    <mergeCell ref="B8:C8"/>
    <mergeCell ref="D8:E8"/>
    <mergeCell ref="F8:G8"/>
    <mergeCell ref="H8:I8"/>
    <mergeCell ref="J8:K8"/>
    <mergeCell ref="L8:M8"/>
    <mergeCell ref="L1:M1"/>
    <mergeCell ref="B5:C5"/>
    <mergeCell ref="D5:I5"/>
    <mergeCell ref="J5:K5"/>
    <mergeCell ref="L5:M5"/>
    <mergeCell ref="B6:C6"/>
    <mergeCell ref="D6:I6"/>
    <mergeCell ref="J6:K6"/>
    <mergeCell ref="L6:M6"/>
  </mergeCells>
  <phoneticPr fontId="62"/>
  <dataValidations disablePrompts="1" count="6">
    <dataValidation type="whole" operator="greaterThan" allowBlank="1" showInputMessage="1" showErrorMessage="1" sqref="F25:I38 F42:K47 F81:I88 F94:I99 F103:I105 F110:I118">
      <formula1>0</formula1>
    </dataValidation>
    <dataValidation type="list" allowBlank="1" showInputMessage="1" showErrorMessage="1" sqref="B136:B168">
      <formula1>"○"</formula1>
    </dataValidation>
    <dataValidation type="list" allowBlank="1" showInputMessage="1" showErrorMessage="1" sqref="L50:M50 L119:M119 L39:M39 L106:M106 L90:M90">
      <formula1>#REF!</formula1>
    </dataValidation>
    <dataValidation type="date" allowBlank="1" showInputMessage="1" showErrorMessage="1" sqref="G191:H196 J191:K196">
      <formula1>44197</formula1>
      <formula2>45016</formula2>
    </dataValidation>
    <dataValidation type="list" allowBlank="1" showInputMessage="1" showErrorMessage="1" sqref="F9:G9">
      <formula1>INDIRECT($D$9)</formula1>
    </dataValidation>
    <dataValidation type="custom" allowBlank="1" showInputMessage="1" showErrorMessage="1" sqref="C177:E177 C211:E211 H77:H78 J50 H50:H51 J119 C63:E64 C71:E71 H119:H120 F48:F50 F39 J39 C172:E173 F90 H39 J106 F106 H90:H91 J90 H106:H107 H100 C182:E182 E175 F119">
      <formula1>ISNUMBER(C39)</formula1>
    </dataValidation>
  </dataValidations>
  <hyperlinks>
    <hyperlink ref="B174:D174" location="その他の取組!A1" display="　「その他の取組」シート"/>
  </hyperlinks>
  <printOptions horizontalCentered="1"/>
  <pageMargins left="0.19685039370078741" right="0.19685039370078741" top="0.39370078740157483" bottom="0.59055118110236227" header="0.31496062992125984" footer="0.31496062992125984"/>
  <pageSetup paperSize="9" scale="88" fitToHeight="2" orientation="portrait" r:id="rId1"/>
  <headerFooter>
    <oddFooter>&amp;C&amp;12&amp;P / &amp;N</oddFooter>
  </headerFooter>
  <rowBreaks count="1" manualBreakCount="1">
    <brk id="169" max="12" man="1"/>
  </rowBreaks>
  <colBreaks count="1" manualBreakCount="1">
    <brk id="13" max="108" man="1"/>
  </colBreaks>
  <drawing r:id="rId2"/>
  <legacyDrawing r:id="rId3"/>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入力リスト!$M$2:$M$4</xm:f>
          </x14:formula1>
          <xm:sqref>H9</xm:sqref>
        </x14:dataValidation>
        <x14:dataValidation type="list" allowBlank="1" showInputMessage="1" showErrorMessage="1">
          <x14:formula1>
            <xm:f>入力リスト!$I$2:$I$4</xm:f>
          </x14:formula1>
          <xm:sqref>J81:J88 J94:J99 J103:J105 J110:J118</xm:sqref>
        </x14:dataValidation>
        <x14:dataValidation type="list" allowBlank="1" showInputMessage="1" showErrorMessage="1">
          <x14:formula1>
            <xm:f>入力リスト!$K$2:$K$4</xm:f>
          </x14:formula1>
          <xm:sqref>J66:K66</xm:sqref>
        </x14:dataValidation>
        <x14:dataValidation type="list" allowBlank="1" showInputMessage="1" showErrorMessage="1">
          <x14:formula1>
            <xm:f>入力リスト!$G$2:$G$3</xm:f>
          </x14:formula1>
          <xm:sqref>M25:M38</xm:sqref>
        </x14:dataValidation>
        <x14:dataValidation type="list" allowBlank="1" showInputMessage="1" showErrorMessage="1">
          <x14:formula1>
            <xm:f>入力リスト!$E$2:$E$6</xm:f>
          </x14:formula1>
          <xm:sqref>J25:J38</xm:sqref>
        </x14:dataValidation>
        <x14:dataValidation type="list" allowBlank="1" showInputMessage="1" showErrorMessage="1">
          <x14:formula1>
            <xm:f>入力リスト!$A$15:$P$15</xm:f>
          </x14:formula1>
          <xm:sqref>D9:E9</xm:sqref>
        </x14:dataValidation>
        <x14:dataValidation type="list" allowBlank="1" showInputMessage="1" showErrorMessage="1">
          <x14:formula1>
            <xm:f>入力リスト!$C$2:$C$12</xm:f>
          </x14:formula1>
          <xm:sqref>L6:M6</xm:sqref>
        </x14:dataValidation>
        <x14:dataValidation type="list" allowBlank="1" showInputMessage="1" showErrorMessage="1">
          <x14:formula1>
            <xm:f>入力リスト!$A$2:$A$11</xm:f>
          </x14:formula1>
          <xm:sqref>L5:M5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7"/>
  <sheetViews>
    <sheetView view="pageBreakPreview" zoomScale="115" zoomScaleNormal="100" zoomScaleSheetLayoutView="115" workbookViewId="0">
      <selection activeCell="B1" sqref="B1:C1"/>
    </sheetView>
  </sheetViews>
  <sheetFormatPr defaultRowHeight="12"/>
  <cols>
    <col min="1" max="1" width="5.1640625" style="3" customWidth="1"/>
    <col min="2" max="2" width="8.33203125" style="3" customWidth="1"/>
    <col min="3" max="3" width="12.83203125" style="3" customWidth="1"/>
    <col min="4" max="13" width="8.33203125" style="3" customWidth="1"/>
    <col min="14" max="16384" width="9.33203125" style="3"/>
  </cols>
  <sheetData>
    <row r="1" spans="1:13" ht="15" customHeight="1" thickBot="1">
      <c r="B1" s="453" t="s">
        <v>857</v>
      </c>
      <c r="C1" s="454"/>
      <c r="D1" s="18"/>
    </row>
    <row r="2" spans="1:13" ht="12" customHeight="1">
      <c r="B2" s="3" t="s">
        <v>884</v>
      </c>
    </row>
    <row r="3" spans="1:13" ht="12" customHeight="1">
      <c r="A3" s="4"/>
      <c r="B3" s="4" t="s">
        <v>709</v>
      </c>
      <c r="C3" s="4"/>
      <c r="D3" s="4"/>
      <c r="E3" s="4"/>
      <c r="F3" s="4"/>
      <c r="G3" s="4"/>
      <c r="H3" s="4"/>
      <c r="I3" s="4"/>
      <c r="J3" s="4"/>
      <c r="K3" s="4"/>
      <c r="L3" s="4"/>
      <c r="M3" s="4"/>
    </row>
    <row r="4" spans="1:13" ht="12" customHeight="1">
      <c r="A4" s="4"/>
      <c r="B4" s="458" t="s">
        <v>701</v>
      </c>
      <c r="C4" s="459"/>
      <c r="D4" s="459"/>
      <c r="E4" s="459"/>
      <c r="F4" s="459"/>
      <c r="G4" s="459"/>
      <c r="H4" s="459"/>
      <c r="I4" s="459"/>
      <c r="J4" s="459"/>
      <c r="K4" s="459"/>
      <c r="L4" s="459"/>
      <c r="M4" s="460"/>
    </row>
    <row r="5" spans="1:13" ht="12" customHeight="1">
      <c r="B5" s="461"/>
      <c r="C5" s="462"/>
      <c r="D5" s="462"/>
      <c r="E5" s="462"/>
      <c r="F5" s="462"/>
      <c r="G5" s="462"/>
      <c r="H5" s="462"/>
      <c r="I5" s="462"/>
      <c r="J5" s="462"/>
      <c r="K5" s="462"/>
      <c r="L5" s="462"/>
      <c r="M5" s="463"/>
    </row>
    <row r="6" spans="1:13" ht="13.5">
      <c r="B6" s="464" t="s">
        <v>858</v>
      </c>
      <c r="C6" s="465"/>
      <c r="D6" s="465"/>
      <c r="E6" s="465"/>
      <c r="F6" s="465"/>
      <c r="G6" s="465"/>
      <c r="H6" s="465"/>
      <c r="I6" s="465"/>
      <c r="J6" s="465"/>
      <c r="K6" s="465"/>
      <c r="L6" s="465"/>
      <c r="M6" s="466"/>
    </row>
    <row r="7" spans="1:13" ht="12" customHeight="1">
      <c r="B7" s="467" t="s">
        <v>837</v>
      </c>
      <c r="C7" s="468"/>
      <c r="D7" s="468"/>
      <c r="E7" s="468"/>
      <c r="F7" s="468"/>
      <c r="G7" s="468"/>
      <c r="H7" s="468"/>
      <c r="I7" s="468"/>
      <c r="J7" s="468"/>
      <c r="K7" s="468"/>
      <c r="L7" s="468"/>
      <c r="M7" s="469"/>
    </row>
    <row r="8" spans="1:13" ht="12" customHeight="1">
      <c r="B8" s="467"/>
      <c r="C8" s="468"/>
      <c r="D8" s="468"/>
      <c r="E8" s="468"/>
      <c r="F8" s="468"/>
      <c r="G8" s="468"/>
      <c r="H8" s="468"/>
      <c r="I8" s="468"/>
      <c r="J8" s="468"/>
      <c r="K8" s="468"/>
      <c r="L8" s="468"/>
      <c r="M8" s="469"/>
    </row>
    <row r="9" spans="1:13">
      <c r="B9" s="467"/>
      <c r="C9" s="468"/>
      <c r="D9" s="468"/>
      <c r="E9" s="468"/>
      <c r="F9" s="468"/>
      <c r="G9" s="468"/>
      <c r="H9" s="468"/>
      <c r="I9" s="468"/>
      <c r="J9" s="468"/>
      <c r="K9" s="468"/>
      <c r="L9" s="468"/>
      <c r="M9" s="469"/>
    </row>
    <row r="10" spans="1:13">
      <c r="B10" s="467"/>
      <c r="C10" s="468"/>
      <c r="D10" s="468"/>
      <c r="E10" s="468"/>
      <c r="F10" s="468"/>
      <c r="G10" s="468"/>
      <c r="H10" s="468"/>
      <c r="I10" s="468"/>
      <c r="J10" s="468"/>
      <c r="K10" s="468"/>
      <c r="L10" s="468"/>
      <c r="M10" s="469"/>
    </row>
    <row r="11" spans="1:13">
      <c r="B11" s="470"/>
      <c r="C11" s="471"/>
      <c r="D11" s="471"/>
      <c r="E11" s="471"/>
      <c r="F11" s="471"/>
      <c r="G11" s="471"/>
      <c r="H11" s="471"/>
      <c r="I11" s="471"/>
      <c r="J11" s="471"/>
      <c r="K11" s="471"/>
      <c r="L11" s="471"/>
      <c r="M11" s="472"/>
    </row>
    <row r="12" spans="1:13">
      <c r="B12" s="464" t="s">
        <v>256</v>
      </c>
      <c r="C12" s="465"/>
      <c r="D12" s="465"/>
      <c r="E12" s="465"/>
      <c r="F12" s="465"/>
      <c r="G12" s="465"/>
      <c r="H12" s="465"/>
      <c r="I12" s="465"/>
      <c r="J12" s="465"/>
      <c r="K12" s="465"/>
      <c r="L12" s="465"/>
      <c r="M12" s="466"/>
    </row>
    <row r="13" spans="1:13" ht="12" customHeight="1">
      <c r="B13" s="473" t="s">
        <v>838</v>
      </c>
      <c r="C13" s="474"/>
      <c r="D13" s="474"/>
      <c r="E13" s="474"/>
      <c r="F13" s="474"/>
      <c r="G13" s="474"/>
      <c r="H13" s="474"/>
      <c r="I13" s="474"/>
      <c r="J13" s="474"/>
      <c r="K13" s="474"/>
      <c r="L13" s="474"/>
      <c r="M13" s="475"/>
    </row>
    <row r="14" spans="1:13" ht="12" customHeight="1">
      <c r="B14" s="473"/>
      <c r="C14" s="474"/>
      <c r="D14" s="474"/>
      <c r="E14" s="474"/>
      <c r="F14" s="474"/>
      <c r="G14" s="474"/>
      <c r="H14" s="474"/>
      <c r="I14" s="474"/>
      <c r="J14" s="474"/>
      <c r="K14" s="474"/>
      <c r="L14" s="474"/>
      <c r="M14" s="475"/>
    </row>
    <row r="15" spans="1:13" ht="12" customHeight="1">
      <c r="B15" s="473"/>
      <c r="C15" s="474"/>
      <c r="D15" s="474"/>
      <c r="E15" s="474"/>
      <c r="F15" s="474"/>
      <c r="G15" s="474"/>
      <c r="H15" s="474"/>
      <c r="I15" s="474"/>
      <c r="J15" s="474"/>
      <c r="K15" s="474"/>
      <c r="L15" s="474"/>
      <c r="M15" s="475"/>
    </row>
    <row r="16" spans="1:13" ht="12" customHeight="1">
      <c r="B16" s="473"/>
      <c r="C16" s="474"/>
      <c r="D16" s="474"/>
      <c r="E16" s="474"/>
      <c r="F16" s="474"/>
      <c r="G16" s="474"/>
      <c r="H16" s="474"/>
      <c r="I16" s="474"/>
      <c r="J16" s="474"/>
      <c r="K16" s="474"/>
      <c r="L16" s="474"/>
      <c r="M16" s="475"/>
    </row>
    <row r="17" spans="2:13" ht="12" customHeight="1">
      <c r="B17" s="473"/>
      <c r="C17" s="474"/>
      <c r="D17" s="474"/>
      <c r="E17" s="474"/>
      <c r="F17" s="474"/>
      <c r="G17" s="474"/>
      <c r="H17" s="474"/>
      <c r="I17" s="474"/>
      <c r="J17" s="474"/>
      <c r="K17" s="474"/>
      <c r="L17" s="474"/>
      <c r="M17" s="475"/>
    </row>
    <row r="18" spans="2:13" ht="12" customHeight="1">
      <c r="B18" s="473"/>
      <c r="C18" s="474"/>
      <c r="D18" s="474"/>
      <c r="E18" s="474"/>
      <c r="F18" s="474"/>
      <c r="G18" s="474"/>
      <c r="H18" s="474"/>
      <c r="I18" s="474"/>
      <c r="J18" s="474"/>
      <c r="K18" s="474"/>
      <c r="L18" s="474"/>
      <c r="M18" s="475"/>
    </row>
    <row r="19" spans="2:13" ht="12" customHeight="1">
      <c r="B19" s="473"/>
      <c r="C19" s="474"/>
      <c r="D19" s="474"/>
      <c r="E19" s="474"/>
      <c r="F19" s="474"/>
      <c r="G19" s="474"/>
      <c r="H19" s="474"/>
      <c r="I19" s="474"/>
      <c r="J19" s="474"/>
      <c r="K19" s="474"/>
      <c r="L19" s="474"/>
      <c r="M19" s="475"/>
    </row>
    <row r="20" spans="2:13" ht="12" customHeight="1">
      <c r="B20" s="473"/>
      <c r="C20" s="474"/>
      <c r="D20" s="474"/>
      <c r="E20" s="474"/>
      <c r="F20" s="474"/>
      <c r="G20" s="474"/>
      <c r="H20" s="474"/>
      <c r="I20" s="474"/>
      <c r="J20" s="474"/>
      <c r="K20" s="474"/>
      <c r="L20" s="474"/>
      <c r="M20" s="475"/>
    </row>
    <row r="21" spans="2:13" ht="12" customHeight="1">
      <c r="B21" s="473"/>
      <c r="C21" s="474"/>
      <c r="D21" s="474"/>
      <c r="E21" s="474"/>
      <c r="F21" s="474"/>
      <c r="G21" s="474"/>
      <c r="H21" s="474"/>
      <c r="I21" s="474"/>
      <c r="J21" s="474"/>
      <c r="K21" s="474"/>
      <c r="L21" s="474"/>
      <c r="M21" s="475"/>
    </row>
    <row r="22" spans="2:13">
      <c r="B22" s="228" t="s">
        <v>42</v>
      </c>
      <c r="C22" s="229"/>
      <c r="D22" s="229"/>
      <c r="E22" s="229"/>
      <c r="F22" s="229"/>
      <c r="G22" s="229"/>
      <c r="H22" s="229"/>
      <c r="I22" s="229"/>
      <c r="J22" s="229"/>
      <c r="K22" s="229"/>
      <c r="L22" s="229"/>
      <c r="M22" s="230"/>
    </row>
    <row r="23" spans="2:13">
      <c r="B23" s="231"/>
      <c r="C23" s="232"/>
      <c r="D23" s="232"/>
      <c r="E23" s="232"/>
      <c r="F23" s="232"/>
      <c r="G23" s="232"/>
      <c r="H23" s="232"/>
      <c r="I23" s="232"/>
      <c r="J23" s="232"/>
      <c r="K23" s="232"/>
      <c r="L23" s="232"/>
      <c r="M23" s="233"/>
    </row>
    <row r="24" spans="2:13" ht="12.75">
      <c r="B24" s="234"/>
      <c r="C24" s="203" t="s">
        <v>238</v>
      </c>
      <c r="D24" s="203"/>
      <c r="E24" s="203"/>
      <c r="F24" s="203" t="s">
        <v>239</v>
      </c>
      <c r="G24" s="266"/>
      <c r="H24" s="235" t="s">
        <v>235</v>
      </c>
      <c r="I24" s="203"/>
      <c r="J24" s="203"/>
      <c r="K24" s="203"/>
      <c r="L24" s="203"/>
      <c r="M24" s="236"/>
    </row>
    <row r="25" spans="2:13" ht="3.75" customHeight="1">
      <c r="B25" s="234"/>
      <c r="C25" s="203"/>
      <c r="D25" s="203"/>
      <c r="E25" s="203"/>
      <c r="F25" s="203"/>
      <c r="G25" s="267"/>
      <c r="H25" s="203"/>
      <c r="I25" s="203"/>
      <c r="J25" s="203"/>
      <c r="K25" s="203"/>
      <c r="L25" s="203"/>
      <c r="M25" s="236"/>
    </row>
    <row r="26" spans="2:13" ht="12.75">
      <c r="B26" s="234"/>
      <c r="C26" s="203" t="s">
        <v>691</v>
      </c>
      <c r="D26" s="203"/>
      <c r="E26" s="203"/>
      <c r="F26" s="203" t="s">
        <v>240</v>
      </c>
      <c r="G26" s="266"/>
      <c r="H26" s="235" t="s">
        <v>236</v>
      </c>
      <c r="I26" s="203"/>
      <c r="J26" s="203"/>
      <c r="K26" s="203"/>
      <c r="L26" s="203"/>
      <c r="M26" s="236"/>
    </row>
    <row r="27" spans="2:13" ht="3.75" customHeight="1">
      <c r="B27" s="234"/>
      <c r="C27" s="203"/>
      <c r="D27" s="203"/>
      <c r="E27" s="203"/>
      <c r="F27" s="203"/>
      <c r="G27" s="267"/>
      <c r="H27" s="203"/>
      <c r="I27" s="203"/>
      <c r="J27" s="203"/>
      <c r="K27" s="203"/>
      <c r="L27" s="203"/>
      <c r="M27" s="236"/>
    </row>
    <row r="28" spans="2:13" ht="12.75">
      <c r="B28" s="234"/>
      <c r="C28" s="203"/>
      <c r="D28" s="203"/>
      <c r="E28" s="203"/>
      <c r="F28" s="203" t="s">
        <v>241</v>
      </c>
      <c r="G28" s="266"/>
      <c r="H28" s="235" t="s">
        <v>236</v>
      </c>
      <c r="I28" s="203"/>
      <c r="J28" s="203"/>
      <c r="K28" s="203"/>
      <c r="L28" s="203"/>
      <c r="M28" s="236"/>
    </row>
    <row r="29" spans="2:13" ht="3.75" customHeight="1">
      <c r="B29" s="234"/>
      <c r="C29" s="203"/>
      <c r="D29" s="203"/>
      <c r="E29" s="203"/>
      <c r="F29" s="203"/>
      <c r="G29" s="267"/>
      <c r="H29" s="203"/>
      <c r="I29" s="203"/>
      <c r="J29" s="203"/>
      <c r="K29" s="203"/>
      <c r="L29" s="203"/>
      <c r="M29" s="236"/>
    </row>
    <row r="30" spans="2:13" ht="12.75">
      <c r="B30" s="234"/>
      <c r="C30" s="203"/>
      <c r="D30" s="203"/>
      <c r="E30" s="203"/>
      <c r="F30" s="203" t="s">
        <v>242</v>
      </c>
      <c r="G30" s="266"/>
      <c r="H30" s="235" t="s">
        <v>237</v>
      </c>
      <c r="I30" s="203"/>
      <c r="J30" s="203"/>
      <c r="K30" s="203"/>
      <c r="L30" s="203"/>
      <c r="M30" s="236"/>
    </row>
    <row r="31" spans="2:13" ht="3.75" customHeight="1">
      <c r="B31" s="234"/>
      <c r="C31" s="203"/>
      <c r="D31" s="203"/>
      <c r="E31" s="203"/>
      <c r="F31" s="203"/>
      <c r="G31" s="267"/>
      <c r="H31" s="203"/>
      <c r="I31" s="203"/>
      <c r="J31" s="203"/>
      <c r="K31" s="203"/>
      <c r="L31" s="203"/>
      <c r="M31" s="236"/>
    </row>
    <row r="32" spans="2:13" ht="12.75">
      <c r="B32" s="234"/>
      <c r="C32" s="203"/>
      <c r="D32" s="203"/>
      <c r="E32" s="203"/>
      <c r="F32" s="203" t="s">
        <v>243</v>
      </c>
      <c r="G32" s="266"/>
      <c r="H32" s="235" t="s">
        <v>236</v>
      </c>
      <c r="I32" s="203"/>
      <c r="J32" s="203"/>
      <c r="K32" s="203"/>
      <c r="L32" s="203"/>
      <c r="M32" s="236"/>
    </row>
    <row r="33" spans="2:13" ht="3.75" customHeight="1">
      <c r="B33" s="234"/>
      <c r="C33" s="203"/>
      <c r="D33" s="203"/>
      <c r="E33" s="203"/>
      <c r="F33" s="203"/>
      <c r="G33" s="267"/>
      <c r="H33" s="203"/>
      <c r="I33" s="203"/>
      <c r="J33" s="203"/>
      <c r="K33" s="203"/>
      <c r="L33" s="203"/>
      <c r="M33" s="236"/>
    </row>
    <row r="34" spans="2:13" ht="12.75">
      <c r="B34" s="234"/>
      <c r="C34" s="203"/>
      <c r="D34" s="203"/>
      <c r="E34" s="203"/>
      <c r="F34" s="203" t="s">
        <v>244</v>
      </c>
      <c r="G34" s="268">
        <v>1300</v>
      </c>
      <c r="H34" s="235" t="s">
        <v>236</v>
      </c>
      <c r="I34" s="203"/>
      <c r="J34" s="203"/>
      <c r="K34" s="203"/>
      <c r="L34" s="203"/>
      <c r="M34" s="236"/>
    </row>
    <row r="35" spans="2:13" ht="3.75" customHeight="1">
      <c r="B35" s="234"/>
      <c r="C35" s="203"/>
      <c r="D35" s="203"/>
      <c r="E35" s="203"/>
      <c r="F35" s="203"/>
      <c r="G35" s="203"/>
      <c r="H35" s="203"/>
      <c r="I35" s="203"/>
      <c r="J35" s="203"/>
      <c r="K35" s="203"/>
      <c r="L35" s="203"/>
      <c r="M35" s="236"/>
    </row>
    <row r="36" spans="2:13">
      <c r="B36" s="234"/>
      <c r="C36" s="203"/>
      <c r="D36" s="203"/>
      <c r="E36" s="203"/>
      <c r="F36" s="203"/>
      <c r="G36" s="203"/>
      <c r="H36" s="203"/>
      <c r="I36" s="203"/>
      <c r="J36" s="203"/>
      <c r="K36" s="203"/>
      <c r="L36" s="203"/>
      <c r="M36" s="236"/>
    </row>
    <row r="37" spans="2:13">
      <c r="B37" s="228" t="s">
        <v>43</v>
      </c>
      <c r="C37" s="229"/>
      <c r="D37" s="229"/>
      <c r="E37" s="229"/>
      <c r="F37" s="229"/>
      <c r="G37" s="229"/>
      <c r="H37" s="229"/>
      <c r="I37" s="229"/>
      <c r="J37" s="229"/>
      <c r="K37" s="229"/>
      <c r="L37" s="229"/>
      <c r="M37" s="230"/>
    </row>
    <row r="38" spans="2:13">
      <c r="B38" s="231"/>
      <c r="C38" s="232"/>
      <c r="D38" s="232"/>
      <c r="E38" s="232"/>
      <c r="F38" s="232"/>
      <c r="G38" s="232"/>
      <c r="H38" s="232"/>
      <c r="I38" s="232"/>
      <c r="J38" s="232"/>
      <c r="K38" s="232"/>
      <c r="L38" s="232"/>
      <c r="M38" s="233"/>
    </row>
    <row r="39" spans="2:13" ht="12.75">
      <c r="B39" s="234"/>
      <c r="C39" s="203" t="s">
        <v>238</v>
      </c>
      <c r="D39" s="203"/>
      <c r="E39" s="203"/>
      <c r="F39" s="203" t="s">
        <v>239</v>
      </c>
      <c r="G39" s="266"/>
      <c r="H39" s="235" t="s">
        <v>235</v>
      </c>
      <c r="I39" s="203"/>
      <c r="J39" s="203"/>
      <c r="K39" s="203"/>
      <c r="L39" s="203"/>
      <c r="M39" s="236"/>
    </row>
    <row r="40" spans="2:13" ht="3.75" customHeight="1">
      <c r="B40" s="234"/>
      <c r="C40" s="203"/>
      <c r="D40" s="203"/>
      <c r="E40" s="203"/>
      <c r="F40" s="203"/>
      <c r="G40" s="267"/>
      <c r="H40" s="203"/>
      <c r="I40" s="203"/>
      <c r="J40" s="203"/>
      <c r="K40" s="203"/>
      <c r="L40" s="203"/>
      <c r="M40" s="236"/>
    </row>
    <row r="41" spans="2:13" ht="12.75">
      <c r="B41" s="234"/>
      <c r="C41" s="203" t="s">
        <v>691</v>
      </c>
      <c r="D41" s="203"/>
      <c r="E41" s="203"/>
      <c r="F41" s="203" t="s">
        <v>240</v>
      </c>
      <c r="G41" s="266"/>
      <c r="H41" s="235" t="s">
        <v>236</v>
      </c>
      <c r="I41" s="203"/>
      <c r="J41" s="203"/>
      <c r="K41" s="203"/>
      <c r="L41" s="203"/>
      <c r="M41" s="236"/>
    </row>
    <row r="42" spans="2:13" ht="3.75" customHeight="1">
      <c r="B42" s="234"/>
      <c r="C42" s="203"/>
      <c r="D42" s="203"/>
      <c r="E42" s="203"/>
      <c r="F42" s="203"/>
      <c r="G42" s="267"/>
      <c r="H42" s="203"/>
      <c r="I42" s="203"/>
      <c r="J42" s="203"/>
      <c r="K42" s="203"/>
      <c r="L42" s="203"/>
      <c r="M42" s="236"/>
    </row>
    <row r="43" spans="2:13" ht="12.75">
      <c r="B43" s="234"/>
      <c r="C43" s="203"/>
      <c r="D43" s="203"/>
      <c r="E43" s="203"/>
      <c r="F43" s="203" t="s">
        <v>241</v>
      </c>
      <c r="G43" s="266"/>
      <c r="H43" s="235" t="s">
        <v>236</v>
      </c>
      <c r="I43" s="203"/>
      <c r="J43" s="203"/>
      <c r="K43" s="203"/>
      <c r="L43" s="203"/>
      <c r="M43" s="236"/>
    </row>
    <row r="44" spans="2:13" ht="3.75" customHeight="1">
      <c r="B44" s="234"/>
      <c r="C44" s="203"/>
      <c r="D44" s="203"/>
      <c r="E44" s="203"/>
      <c r="F44" s="203"/>
      <c r="G44" s="267"/>
      <c r="H44" s="203"/>
      <c r="I44" s="203"/>
      <c r="J44" s="203"/>
      <c r="K44" s="203"/>
      <c r="L44" s="203"/>
      <c r="M44" s="236"/>
    </row>
    <row r="45" spans="2:13" ht="12.75">
      <c r="B45" s="234"/>
      <c r="C45" s="203"/>
      <c r="D45" s="203"/>
      <c r="E45" s="203"/>
      <c r="F45" s="203" t="s">
        <v>242</v>
      </c>
      <c r="G45" s="266"/>
      <c r="H45" s="235" t="s">
        <v>237</v>
      </c>
      <c r="I45" s="203"/>
      <c r="J45" s="203"/>
      <c r="K45" s="203"/>
      <c r="L45" s="203"/>
      <c r="M45" s="236"/>
    </row>
    <row r="46" spans="2:13" ht="3.75" customHeight="1">
      <c r="B46" s="234"/>
      <c r="C46" s="203"/>
      <c r="D46" s="203"/>
      <c r="E46" s="203"/>
      <c r="F46" s="203"/>
      <c r="G46" s="267"/>
      <c r="H46" s="203"/>
      <c r="I46" s="203"/>
      <c r="J46" s="203"/>
      <c r="K46" s="203"/>
      <c r="L46" s="203"/>
      <c r="M46" s="236"/>
    </row>
    <row r="47" spans="2:13" ht="12.75">
      <c r="B47" s="234"/>
      <c r="C47" s="203"/>
      <c r="D47" s="203"/>
      <c r="E47" s="203"/>
      <c r="F47" s="203" t="s">
        <v>243</v>
      </c>
      <c r="G47" s="266"/>
      <c r="H47" s="235" t="s">
        <v>236</v>
      </c>
      <c r="I47" s="203"/>
      <c r="J47" s="203"/>
      <c r="K47" s="203"/>
      <c r="L47" s="203"/>
      <c r="M47" s="236"/>
    </row>
    <row r="48" spans="2:13" ht="3.75" customHeight="1">
      <c r="B48" s="234"/>
      <c r="C48" s="203"/>
      <c r="D48" s="203"/>
      <c r="E48" s="203"/>
      <c r="F48" s="203"/>
      <c r="G48" s="267"/>
      <c r="H48" s="203"/>
      <c r="I48" s="203"/>
      <c r="J48" s="203"/>
      <c r="K48" s="203"/>
      <c r="L48" s="203"/>
      <c r="M48" s="236"/>
    </row>
    <row r="49" spans="2:16" ht="12.75">
      <c r="B49" s="234"/>
      <c r="C49" s="203"/>
      <c r="D49" s="203"/>
      <c r="E49" s="203"/>
      <c r="F49" s="203" t="s">
        <v>244</v>
      </c>
      <c r="G49" s="268">
        <v>1040</v>
      </c>
      <c r="H49" s="235" t="s">
        <v>236</v>
      </c>
      <c r="I49" s="203"/>
      <c r="J49" s="203"/>
      <c r="K49" s="203"/>
      <c r="L49" s="203"/>
      <c r="M49" s="236"/>
    </row>
    <row r="50" spans="2:16" ht="3.75" customHeight="1">
      <c r="B50" s="234"/>
      <c r="C50" s="203"/>
      <c r="D50" s="203"/>
      <c r="E50" s="203"/>
      <c r="F50" s="203"/>
      <c r="G50" s="203"/>
      <c r="H50" s="203"/>
      <c r="I50" s="203"/>
      <c r="J50" s="203"/>
      <c r="K50" s="203"/>
      <c r="L50" s="203"/>
      <c r="M50" s="236"/>
    </row>
    <row r="51" spans="2:16">
      <c r="B51" s="234"/>
      <c r="C51" s="203"/>
      <c r="D51" s="203"/>
      <c r="E51" s="203"/>
      <c r="F51" s="203"/>
      <c r="G51" s="203"/>
      <c r="H51" s="203"/>
      <c r="I51" s="203"/>
      <c r="J51" s="203"/>
      <c r="K51" s="203"/>
      <c r="L51" s="203"/>
      <c r="M51" s="236"/>
    </row>
    <row r="52" spans="2:16" ht="13.5">
      <c r="B52" s="228" t="s">
        <v>859</v>
      </c>
      <c r="C52" s="229"/>
      <c r="D52" s="229"/>
      <c r="E52" s="229"/>
      <c r="F52" s="229"/>
      <c r="G52" s="229"/>
      <c r="H52" s="229"/>
      <c r="I52" s="229"/>
      <c r="J52" s="229"/>
      <c r="K52" s="229"/>
      <c r="L52" s="229"/>
      <c r="M52" s="230"/>
    </row>
    <row r="53" spans="2:16">
      <c r="B53" s="231"/>
      <c r="C53" s="232"/>
      <c r="D53" s="232"/>
      <c r="E53" s="232"/>
      <c r="F53" s="232"/>
      <c r="G53" s="232"/>
      <c r="H53" s="232"/>
      <c r="I53" s="232"/>
      <c r="J53" s="232"/>
      <c r="K53" s="232"/>
      <c r="L53" s="232"/>
      <c r="M53" s="233"/>
    </row>
    <row r="54" spans="2:16">
      <c r="B54" s="234"/>
      <c r="C54" s="238" t="s">
        <v>255</v>
      </c>
      <c r="D54" s="238" t="s">
        <v>246</v>
      </c>
      <c r="E54" s="238" t="s">
        <v>249</v>
      </c>
      <c r="F54" s="238" t="s">
        <v>247</v>
      </c>
      <c r="G54" s="238" t="s">
        <v>250</v>
      </c>
      <c r="H54" s="238" t="s">
        <v>248</v>
      </c>
      <c r="I54" s="203"/>
      <c r="J54" s="203" t="s">
        <v>251</v>
      </c>
      <c r="K54" s="203" t="s">
        <v>252</v>
      </c>
      <c r="L54" s="203"/>
      <c r="M54" s="236"/>
    </row>
    <row r="55" spans="2:16">
      <c r="B55" s="234"/>
      <c r="C55" s="203" t="s">
        <v>239</v>
      </c>
      <c r="D55" s="203">
        <f>G24</f>
        <v>0</v>
      </c>
      <c r="E55" s="235" t="s">
        <v>235</v>
      </c>
      <c r="F55" s="203">
        <f>G39</f>
        <v>0</v>
      </c>
      <c r="G55" s="235" t="s">
        <v>235</v>
      </c>
      <c r="H55" s="203">
        <f>CO2排出係数!$D$2</f>
        <v>0.51900000000000002</v>
      </c>
      <c r="I55" s="203" t="s">
        <v>221</v>
      </c>
      <c r="J55" s="203"/>
      <c r="K55" s="203">
        <f>IF(F55&gt;D55,"×",(D55-F55)*H55)</f>
        <v>0</v>
      </c>
      <c r="L55" s="235" t="s">
        <v>245</v>
      </c>
      <c r="M55" s="236"/>
    </row>
    <row r="56" spans="2:16" ht="3.75" customHeight="1">
      <c r="B56" s="234"/>
      <c r="C56" s="203"/>
      <c r="D56" s="203"/>
      <c r="E56" s="203"/>
      <c r="F56" s="203"/>
      <c r="G56" s="203"/>
      <c r="J56" s="203"/>
      <c r="K56" s="203"/>
      <c r="L56" s="203"/>
      <c r="M56" s="236"/>
    </row>
    <row r="57" spans="2:16">
      <c r="B57" s="234"/>
      <c r="C57" s="203" t="s">
        <v>240</v>
      </c>
      <c r="D57" s="203">
        <f>G26</f>
        <v>0</v>
      </c>
      <c r="E57" s="235" t="s">
        <v>236</v>
      </c>
      <c r="F57" s="203">
        <f>G41</f>
        <v>0</v>
      </c>
      <c r="G57" s="235" t="s">
        <v>236</v>
      </c>
      <c r="H57" s="203">
        <f>CO2排出係数!$D$3</f>
        <v>2.4900000000000002</v>
      </c>
      <c r="I57" s="203" t="s">
        <v>222</v>
      </c>
      <c r="J57" s="203"/>
      <c r="K57" s="203">
        <f>IF(F57&gt;D57,"×",(D57-F57)*H57)</f>
        <v>0</v>
      </c>
      <c r="L57" s="235" t="s">
        <v>245</v>
      </c>
      <c r="M57" s="236"/>
    </row>
    <row r="58" spans="2:16" ht="3.75" customHeight="1">
      <c r="B58" s="234"/>
      <c r="C58" s="203"/>
      <c r="D58" s="203"/>
      <c r="E58" s="203"/>
      <c r="F58" s="203"/>
      <c r="G58" s="203"/>
      <c r="H58" s="203"/>
      <c r="J58" s="203"/>
      <c r="K58" s="203"/>
      <c r="L58" s="203"/>
      <c r="M58" s="236"/>
    </row>
    <row r="59" spans="2:16">
      <c r="B59" s="234"/>
      <c r="C59" s="203" t="s">
        <v>241</v>
      </c>
      <c r="D59" s="203">
        <f>G28</f>
        <v>0</v>
      </c>
      <c r="E59" s="235" t="s">
        <v>236</v>
      </c>
      <c r="F59" s="203">
        <f>G43</f>
        <v>0</v>
      </c>
      <c r="G59" s="235" t="s">
        <v>236</v>
      </c>
      <c r="H59" s="203">
        <f>CO2排出係数!$D$4</f>
        <v>2.73</v>
      </c>
      <c r="I59" s="203" t="s">
        <v>222</v>
      </c>
      <c r="J59" s="203"/>
      <c r="K59" s="203">
        <f>IF(F59&gt;D59,"×",(D59-F59)*H59)</f>
        <v>0</v>
      </c>
      <c r="L59" s="235" t="s">
        <v>245</v>
      </c>
      <c r="M59" s="236"/>
    </row>
    <row r="60" spans="2:16" ht="3.75" customHeight="1">
      <c r="B60" s="234"/>
      <c r="C60" s="203"/>
      <c r="D60" s="203"/>
      <c r="E60" s="203"/>
      <c r="F60" s="203"/>
      <c r="G60" s="203"/>
      <c r="H60" s="203"/>
      <c r="J60" s="203"/>
      <c r="K60" s="203"/>
      <c r="L60" s="203"/>
      <c r="M60" s="236"/>
    </row>
    <row r="61" spans="2:16">
      <c r="B61" s="234"/>
      <c r="C61" s="203" t="s">
        <v>242</v>
      </c>
      <c r="D61" s="203">
        <f>G30</f>
        <v>0</v>
      </c>
      <c r="E61" s="235" t="s">
        <v>237</v>
      </c>
      <c r="F61" s="203">
        <f>G45</f>
        <v>0</v>
      </c>
      <c r="G61" s="235" t="s">
        <v>237</v>
      </c>
      <c r="H61" s="203">
        <f>CO2排出係数!$D$5</f>
        <v>3</v>
      </c>
      <c r="I61" s="203" t="s">
        <v>234</v>
      </c>
      <c r="J61" s="203"/>
      <c r="K61" s="203">
        <f>IF(F61&gt;D61,"×",(D61-F61)*H61)</f>
        <v>0</v>
      </c>
      <c r="L61" s="235" t="s">
        <v>245</v>
      </c>
      <c r="M61" s="236"/>
    </row>
    <row r="62" spans="2:16" ht="3.75" customHeight="1">
      <c r="B62" s="234"/>
      <c r="C62" s="203"/>
      <c r="D62" s="203"/>
      <c r="E62" s="203"/>
      <c r="F62" s="203"/>
      <c r="G62" s="203"/>
      <c r="H62" s="203"/>
      <c r="J62" s="203"/>
      <c r="K62" s="203"/>
      <c r="L62" s="203"/>
      <c r="M62" s="236"/>
    </row>
    <row r="63" spans="2:16">
      <c r="B63" s="234"/>
      <c r="C63" s="203" t="s">
        <v>243</v>
      </c>
      <c r="D63" s="203">
        <f>G32</f>
        <v>0</v>
      </c>
      <c r="E63" s="235" t="s">
        <v>236</v>
      </c>
      <c r="F63" s="203">
        <f>G47</f>
        <v>0</v>
      </c>
      <c r="G63" s="235" t="s">
        <v>236</v>
      </c>
      <c r="H63" s="203">
        <f>CO2排出係数!$D$6</f>
        <v>2.3199999999999998</v>
      </c>
      <c r="I63" s="203" t="s">
        <v>222</v>
      </c>
      <c r="J63" s="203"/>
      <c r="K63" s="203">
        <f>IF(F63&gt;D63,"×",(D63-F63)*H63)</f>
        <v>0</v>
      </c>
      <c r="L63" s="235" t="s">
        <v>245</v>
      </c>
      <c r="M63" s="236"/>
      <c r="P63" s="203"/>
    </row>
    <row r="64" spans="2:16" ht="3.75" customHeight="1">
      <c r="B64" s="234"/>
      <c r="C64" s="203"/>
      <c r="D64" s="203"/>
      <c r="E64" s="203"/>
      <c r="F64" s="203"/>
      <c r="G64" s="203"/>
      <c r="H64" s="203"/>
      <c r="J64" s="203"/>
      <c r="K64" s="203"/>
      <c r="L64" s="203"/>
      <c r="M64" s="236"/>
    </row>
    <row r="65" spans="2:13">
      <c r="B65" s="234"/>
      <c r="C65" s="203" t="s">
        <v>244</v>
      </c>
      <c r="D65" s="203">
        <f>G34</f>
        <v>1300</v>
      </c>
      <c r="E65" s="235" t="s">
        <v>236</v>
      </c>
      <c r="F65" s="203">
        <f>G49</f>
        <v>1040</v>
      </c>
      <c r="G65" s="235" t="s">
        <v>236</v>
      </c>
      <c r="H65" s="203">
        <f>CO2排出係数!$D$7</f>
        <v>2.6</v>
      </c>
      <c r="I65" s="203" t="s">
        <v>222</v>
      </c>
      <c r="J65" s="203"/>
      <c r="K65" s="203">
        <f>IF(F65&gt;D65,"×",(D65-F65)*H65)</f>
        <v>676</v>
      </c>
      <c r="L65" s="235" t="s">
        <v>245</v>
      </c>
      <c r="M65" s="236"/>
    </row>
    <row r="66" spans="2:13" ht="3.75" customHeight="1">
      <c r="B66" s="234"/>
      <c r="C66" s="203"/>
      <c r="D66" s="203"/>
      <c r="E66" s="203"/>
      <c r="F66" s="203"/>
      <c r="G66" s="203"/>
      <c r="H66" s="203"/>
      <c r="I66" s="203"/>
      <c r="J66" s="203"/>
      <c r="K66" s="203"/>
      <c r="L66" s="203"/>
      <c r="M66" s="236"/>
    </row>
    <row r="67" spans="2:13">
      <c r="B67" s="234"/>
      <c r="C67" s="203"/>
      <c r="D67" s="203"/>
      <c r="E67" s="235"/>
      <c r="F67" s="203"/>
      <c r="G67" s="235"/>
      <c r="H67" s="235"/>
      <c r="I67" s="203"/>
      <c r="J67" s="203" t="s">
        <v>253</v>
      </c>
      <c r="K67" s="203">
        <f>SUM(K55,K57,K59,K61,K63,K65)</f>
        <v>676</v>
      </c>
      <c r="L67" s="235" t="s">
        <v>245</v>
      </c>
      <c r="M67" s="236"/>
    </row>
    <row r="68" spans="2:13">
      <c r="B68" s="234"/>
      <c r="C68" s="203"/>
      <c r="D68" s="203"/>
      <c r="E68" s="203"/>
      <c r="F68" s="203"/>
      <c r="G68" s="203"/>
      <c r="H68" s="203"/>
      <c r="I68" s="203"/>
      <c r="J68" s="203"/>
      <c r="K68" s="203"/>
      <c r="L68" s="203"/>
      <c r="M68" s="236"/>
    </row>
    <row r="69" spans="2:13">
      <c r="B69" s="455" t="s">
        <v>66</v>
      </c>
      <c r="C69" s="456"/>
      <c r="D69" s="456"/>
      <c r="E69" s="456"/>
      <c r="F69" s="456"/>
      <c r="G69" s="456"/>
      <c r="H69" s="456"/>
      <c r="I69" s="456"/>
      <c r="J69" s="456"/>
      <c r="K69" s="456"/>
      <c r="L69" s="456"/>
      <c r="M69" s="457"/>
    </row>
    <row r="70" spans="2:13" ht="12" customHeight="1">
      <c r="B70" s="479" t="s">
        <v>254</v>
      </c>
      <c r="C70" s="480"/>
      <c r="D70" s="480"/>
      <c r="E70" s="480"/>
      <c r="F70" s="480"/>
      <c r="G70" s="480"/>
      <c r="H70" s="480"/>
      <c r="I70" s="480"/>
      <c r="J70" s="480"/>
      <c r="K70" s="480"/>
      <c r="L70" s="480"/>
      <c r="M70" s="481"/>
    </row>
    <row r="71" spans="2:13">
      <c r="B71" s="482"/>
      <c r="C71" s="483"/>
      <c r="D71" s="483"/>
      <c r="E71" s="483"/>
      <c r="F71" s="483"/>
      <c r="G71" s="483"/>
      <c r="H71" s="483"/>
      <c r="I71" s="483"/>
      <c r="J71" s="483"/>
      <c r="K71" s="483"/>
      <c r="L71" s="483"/>
      <c r="M71" s="484"/>
    </row>
    <row r="72" spans="2:13">
      <c r="B72" s="482"/>
      <c r="C72" s="483"/>
      <c r="D72" s="483"/>
      <c r="E72" s="483"/>
      <c r="F72" s="483"/>
      <c r="G72" s="483"/>
      <c r="H72" s="483"/>
      <c r="I72" s="483"/>
      <c r="J72" s="483"/>
      <c r="K72" s="483"/>
      <c r="L72" s="483"/>
      <c r="M72" s="484"/>
    </row>
    <row r="73" spans="2:13">
      <c r="B73" s="482"/>
      <c r="C73" s="483"/>
      <c r="D73" s="483"/>
      <c r="E73" s="483"/>
      <c r="F73" s="483"/>
      <c r="G73" s="483"/>
      <c r="H73" s="483"/>
      <c r="I73" s="483"/>
      <c r="J73" s="483"/>
      <c r="K73" s="483"/>
      <c r="L73" s="483"/>
      <c r="M73" s="484"/>
    </row>
    <row r="74" spans="2:13">
      <c r="B74" s="482"/>
      <c r="C74" s="483"/>
      <c r="D74" s="483"/>
      <c r="E74" s="483"/>
      <c r="F74" s="483"/>
      <c r="G74" s="483"/>
      <c r="H74" s="483"/>
      <c r="I74" s="483"/>
      <c r="J74" s="483"/>
      <c r="K74" s="483"/>
      <c r="L74" s="483"/>
      <c r="M74" s="484"/>
    </row>
    <row r="75" spans="2:13">
      <c r="B75" s="482"/>
      <c r="C75" s="483"/>
      <c r="D75" s="483"/>
      <c r="E75" s="483"/>
      <c r="F75" s="483"/>
      <c r="G75" s="483"/>
      <c r="H75" s="483"/>
      <c r="I75" s="483"/>
      <c r="J75" s="483"/>
      <c r="K75" s="483"/>
      <c r="L75" s="483"/>
      <c r="M75" s="484"/>
    </row>
    <row r="76" spans="2:13">
      <c r="B76" s="482"/>
      <c r="C76" s="483"/>
      <c r="D76" s="483"/>
      <c r="E76" s="483"/>
      <c r="F76" s="483"/>
      <c r="G76" s="483"/>
      <c r="H76" s="483"/>
      <c r="I76" s="483"/>
      <c r="J76" s="483"/>
      <c r="K76" s="483"/>
      <c r="L76" s="483"/>
      <c r="M76" s="484"/>
    </row>
    <row r="77" spans="2:13">
      <c r="B77" s="482"/>
      <c r="C77" s="483"/>
      <c r="D77" s="483"/>
      <c r="E77" s="483"/>
      <c r="F77" s="483"/>
      <c r="G77" s="483"/>
      <c r="H77" s="483"/>
      <c r="I77" s="483"/>
      <c r="J77" s="483"/>
      <c r="K77" s="483"/>
      <c r="L77" s="483"/>
      <c r="M77" s="484"/>
    </row>
    <row r="78" spans="2:13">
      <c r="B78" s="482"/>
      <c r="C78" s="483"/>
      <c r="D78" s="483"/>
      <c r="E78" s="483"/>
      <c r="F78" s="483"/>
      <c r="G78" s="483"/>
      <c r="H78" s="483"/>
      <c r="I78" s="483"/>
      <c r="J78" s="483"/>
      <c r="K78" s="483"/>
      <c r="L78" s="483"/>
      <c r="M78" s="484"/>
    </row>
    <row r="79" spans="2:13">
      <c r="B79" s="485"/>
      <c r="C79" s="486"/>
      <c r="D79" s="486"/>
      <c r="E79" s="486"/>
      <c r="F79" s="486"/>
      <c r="G79" s="486"/>
      <c r="H79" s="486"/>
      <c r="I79" s="486"/>
      <c r="J79" s="486"/>
      <c r="K79" s="486"/>
      <c r="L79" s="486"/>
      <c r="M79" s="487"/>
    </row>
    <row r="80" spans="2:13" ht="12" customHeight="1"/>
    <row r="81" spans="1:13" ht="12" customHeight="1"/>
    <row r="82" spans="1:13" ht="12" customHeight="1">
      <c r="A82" s="4"/>
      <c r="B82" s="4"/>
      <c r="C82" s="4"/>
      <c r="D82" s="4"/>
      <c r="E82" s="4"/>
      <c r="F82" s="4"/>
      <c r="G82" s="4"/>
      <c r="H82" s="4"/>
      <c r="I82" s="4"/>
      <c r="J82" s="4"/>
      <c r="K82" s="4"/>
      <c r="L82" s="4"/>
      <c r="M82" s="4"/>
    </row>
    <row r="83" spans="1:13" ht="12" customHeight="1">
      <c r="A83" s="4"/>
      <c r="B83" s="458" t="s">
        <v>702</v>
      </c>
      <c r="C83" s="459"/>
      <c r="D83" s="459"/>
      <c r="E83" s="459"/>
      <c r="F83" s="459"/>
      <c r="G83" s="459"/>
      <c r="H83" s="459"/>
      <c r="I83" s="459"/>
      <c r="J83" s="459"/>
      <c r="K83" s="459"/>
      <c r="L83" s="459"/>
      <c r="M83" s="460"/>
    </row>
    <row r="84" spans="1:13" ht="12" customHeight="1">
      <c r="B84" s="461"/>
      <c r="C84" s="462"/>
      <c r="D84" s="462"/>
      <c r="E84" s="462"/>
      <c r="F84" s="462"/>
      <c r="G84" s="462"/>
      <c r="H84" s="462"/>
      <c r="I84" s="462"/>
      <c r="J84" s="462"/>
      <c r="K84" s="462"/>
      <c r="L84" s="462"/>
      <c r="M84" s="463"/>
    </row>
    <row r="85" spans="1:13" ht="13.5">
      <c r="B85" s="464" t="s">
        <v>858</v>
      </c>
      <c r="C85" s="465"/>
      <c r="D85" s="465"/>
      <c r="E85" s="465"/>
      <c r="F85" s="465"/>
      <c r="G85" s="465"/>
      <c r="H85" s="465"/>
      <c r="I85" s="465"/>
      <c r="J85" s="465"/>
      <c r="K85" s="465"/>
      <c r="L85" s="465"/>
      <c r="M85" s="466"/>
    </row>
    <row r="86" spans="1:13" ht="12" customHeight="1">
      <c r="B86" s="488"/>
      <c r="C86" s="489"/>
      <c r="D86" s="489"/>
      <c r="E86" s="489"/>
      <c r="F86" s="489"/>
      <c r="G86" s="489"/>
      <c r="H86" s="489"/>
      <c r="I86" s="489"/>
      <c r="J86" s="489"/>
      <c r="K86" s="489"/>
      <c r="L86" s="489"/>
      <c r="M86" s="490"/>
    </row>
    <row r="87" spans="1:13" ht="12" customHeight="1">
      <c r="B87" s="488"/>
      <c r="C87" s="489"/>
      <c r="D87" s="489"/>
      <c r="E87" s="489"/>
      <c r="F87" s="489"/>
      <c r="G87" s="489"/>
      <c r="H87" s="489"/>
      <c r="I87" s="489"/>
      <c r="J87" s="489"/>
      <c r="K87" s="489"/>
      <c r="L87" s="489"/>
      <c r="M87" s="490"/>
    </row>
    <row r="88" spans="1:13">
      <c r="B88" s="488"/>
      <c r="C88" s="489"/>
      <c r="D88" s="489"/>
      <c r="E88" s="489"/>
      <c r="F88" s="489"/>
      <c r="G88" s="489"/>
      <c r="H88" s="489"/>
      <c r="I88" s="489"/>
      <c r="J88" s="489"/>
      <c r="K88" s="489"/>
      <c r="L88" s="489"/>
      <c r="M88" s="490"/>
    </row>
    <row r="89" spans="1:13">
      <c r="B89" s="488"/>
      <c r="C89" s="489"/>
      <c r="D89" s="489"/>
      <c r="E89" s="489"/>
      <c r="F89" s="489"/>
      <c r="G89" s="489"/>
      <c r="H89" s="489"/>
      <c r="I89" s="489"/>
      <c r="J89" s="489"/>
      <c r="K89" s="489"/>
      <c r="L89" s="489"/>
      <c r="M89" s="490"/>
    </row>
    <row r="90" spans="1:13">
      <c r="B90" s="491"/>
      <c r="C90" s="492"/>
      <c r="D90" s="492"/>
      <c r="E90" s="492"/>
      <c r="F90" s="492"/>
      <c r="G90" s="492"/>
      <c r="H90" s="492"/>
      <c r="I90" s="492"/>
      <c r="J90" s="492"/>
      <c r="K90" s="492"/>
      <c r="L90" s="492"/>
      <c r="M90" s="493"/>
    </row>
    <row r="91" spans="1:13">
      <c r="B91" s="464" t="s">
        <v>256</v>
      </c>
      <c r="C91" s="465"/>
      <c r="D91" s="465"/>
      <c r="E91" s="465"/>
      <c r="F91" s="465"/>
      <c r="G91" s="465"/>
      <c r="H91" s="465"/>
      <c r="I91" s="465"/>
      <c r="J91" s="465"/>
      <c r="K91" s="465"/>
      <c r="L91" s="465"/>
      <c r="M91" s="466"/>
    </row>
    <row r="92" spans="1:13" ht="12" customHeight="1">
      <c r="B92" s="476"/>
      <c r="C92" s="477"/>
      <c r="D92" s="477"/>
      <c r="E92" s="477"/>
      <c r="F92" s="477"/>
      <c r="G92" s="477"/>
      <c r="H92" s="477"/>
      <c r="I92" s="477"/>
      <c r="J92" s="477"/>
      <c r="K92" s="477"/>
      <c r="L92" s="477"/>
      <c r="M92" s="478"/>
    </row>
    <row r="93" spans="1:13" ht="12" customHeight="1">
      <c r="B93" s="476"/>
      <c r="C93" s="477"/>
      <c r="D93" s="477"/>
      <c r="E93" s="477"/>
      <c r="F93" s="477"/>
      <c r="G93" s="477"/>
      <c r="H93" s="477"/>
      <c r="I93" s="477"/>
      <c r="J93" s="477"/>
      <c r="K93" s="477"/>
      <c r="L93" s="477"/>
      <c r="M93" s="478"/>
    </row>
    <row r="94" spans="1:13" ht="12" customHeight="1">
      <c r="B94" s="476"/>
      <c r="C94" s="477"/>
      <c r="D94" s="477"/>
      <c r="E94" s="477"/>
      <c r="F94" s="477"/>
      <c r="G94" s="477"/>
      <c r="H94" s="477"/>
      <c r="I94" s="477"/>
      <c r="J94" s="477"/>
      <c r="K94" s="477"/>
      <c r="L94" s="477"/>
      <c r="M94" s="478"/>
    </row>
    <row r="95" spans="1:13" ht="12" customHeight="1">
      <c r="B95" s="476"/>
      <c r="C95" s="477"/>
      <c r="D95" s="477"/>
      <c r="E95" s="477"/>
      <c r="F95" s="477"/>
      <c r="G95" s="477"/>
      <c r="H95" s="477"/>
      <c r="I95" s="477"/>
      <c r="J95" s="477"/>
      <c r="K95" s="477"/>
      <c r="L95" s="477"/>
      <c r="M95" s="478"/>
    </row>
    <row r="96" spans="1:13" ht="12" customHeight="1">
      <c r="B96" s="476"/>
      <c r="C96" s="477"/>
      <c r="D96" s="477"/>
      <c r="E96" s="477"/>
      <c r="F96" s="477"/>
      <c r="G96" s="477"/>
      <c r="H96" s="477"/>
      <c r="I96" s="477"/>
      <c r="J96" s="477"/>
      <c r="K96" s="477"/>
      <c r="L96" s="477"/>
      <c r="M96" s="478"/>
    </row>
    <row r="97" spans="2:13" ht="12" customHeight="1">
      <c r="B97" s="476"/>
      <c r="C97" s="477"/>
      <c r="D97" s="477"/>
      <c r="E97" s="477"/>
      <c r="F97" s="477"/>
      <c r="G97" s="477"/>
      <c r="H97" s="477"/>
      <c r="I97" s="477"/>
      <c r="J97" s="477"/>
      <c r="K97" s="477"/>
      <c r="L97" s="477"/>
      <c r="M97" s="478"/>
    </row>
    <row r="98" spans="2:13" ht="12" customHeight="1">
      <c r="B98" s="476"/>
      <c r="C98" s="477"/>
      <c r="D98" s="477"/>
      <c r="E98" s="477"/>
      <c r="F98" s="477"/>
      <c r="G98" s="477"/>
      <c r="H98" s="477"/>
      <c r="I98" s="477"/>
      <c r="J98" s="477"/>
      <c r="K98" s="477"/>
      <c r="L98" s="477"/>
      <c r="M98" s="478"/>
    </row>
    <row r="99" spans="2:13" ht="12" customHeight="1">
      <c r="B99" s="476"/>
      <c r="C99" s="477"/>
      <c r="D99" s="477"/>
      <c r="E99" s="477"/>
      <c r="F99" s="477"/>
      <c r="G99" s="477"/>
      <c r="H99" s="477"/>
      <c r="I99" s="477"/>
      <c r="J99" s="477"/>
      <c r="K99" s="477"/>
      <c r="L99" s="477"/>
      <c r="M99" s="478"/>
    </row>
    <row r="100" spans="2:13" ht="12" customHeight="1">
      <c r="B100" s="476"/>
      <c r="C100" s="477"/>
      <c r="D100" s="477"/>
      <c r="E100" s="477"/>
      <c r="F100" s="477"/>
      <c r="G100" s="477"/>
      <c r="H100" s="477"/>
      <c r="I100" s="477"/>
      <c r="J100" s="477"/>
      <c r="K100" s="477"/>
      <c r="L100" s="477"/>
      <c r="M100" s="478"/>
    </row>
    <row r="101" spans="2:13">
      <c r="B101" s="228" t="s">
        <v>42</v>
      </c>
      <c r="C101" s="229"/>
      <c r="D101" s="229"/>
      <c r="E101" s="229"/>
      <c r="F101" s="229"/>
      <c r="G101" s="229"/>
      <c r="H101" s="229"/>
      <c r="I101" s="229"/>
      <c r="J101" s="229"/>
      <c r="K101" s="229"/>
      <c r="L101" s="229"/>
      <c r="M101" s="230"/>
    </row>
    <row r="102" spans="2:13">
      <c r="B102" s="231"/>
      <c r="C102" s="232"/>
      <c r="D102" s="232"/>
      <c r="E102" s="232"/>
      <c r="F102" s="232"/>
      <c r="G102" s="232"/>
      <c r="H102" s="232"/>
      <c r="I102" s="232"/>
      <c r="J102" s="232"/>
      <c r="K102" s="232"/>
      <c r="L102" s="232"/>
      <c r="M102" s="233"/>
    </row>
    <row r="103" spans="2:13">
      <c r="B103" s="234"/>
      <c r="C103" s="203" t="s">
        <v>238</v>
      </c>
      <c r="D103" s="203"/>
      <c r="E103" s="203"/>
      <c r="F103" s="203" t="s">
        <v>239</v>
      </c>
      <c r="G103" s="269"/>
      <c r="H103" s="235" t="s">
        <v>235</v>
      </c>
      <c r="I103" s="203"/>
      <c r="J103" s="203"/>
      <c r="K103" s="203"/>
      <c r="L103" s="203"/>
      <c r="M103" s="236"/>
    </row>
    <row r="104" spans="2:13" ht="3.75" customHeight="1">
      <c r="B104" s="234"/>
      <c r="C104" s="203"/>
      <c r="D104" s="203"/>
      <c r="E104" s="203"/>
      <c r="F104" s="203"/>
      <c r="G104" s="203"/>
      <c r="H104" s="203"/>
      <c r="I104" s="203"/>
      <c r="J104" s="203"/>
      <c r="K104" s="203"/>
      <c r="L104" s="203"/>
      <c r="M104" s="236"/>
    </row>
    <row r="105" spans="2:13">
      <c r="B105" s="234"/>
      <c r="C105" s="203" t="s">
        <v>691</v>
      </c>
      <c r="D105" s="203"/>
      <c r="E105" s="203"/>
      <c r="F105" s="203" t="s">
        <v>240</v>
      </c>
      <c r="G105" s="269"/>
      <c r="H105" s="235" t="s">
        <v>236</v>
      </c>
      <c r="I105" s="203"/>
      <c r="J105" s="203"/>
      <c r="K105" s="203"/>
      <c r="L105" s="203"/>
      <c r="M105" s="236"/>
    </row>
    <row r="106" spans="2:13" ht="3.75" customHeight="1">
      <c r="B106" s="234"/>
      <c r="C106" s="203"/>
      <c r="D106" s="203"/>
      <c r="E106" s="203"/>
      <c r="F106" s="203"/>
      <c r="G106" s="203"/>
      <c r="H106" s="203"/>
      <c r="I106" s="203"/>
      <c r="J106" s="203"/>
      <c r="K106" s="203"/>
      <c r="L106" s="203"/>
      <c r="M106" s="236"/>
    </row>
    <row r="107" spans="2:13">
      <c r="B107" s="234"/>
      <c r="C107" s="203"/>
      <c r="D107" s="203"/>
      <c r="E107" s="203"/>
      <c r="F107" s="203" t="s">
        <v>241</v>
      </c>
      <c r="G107" s="269"/>
      <c r="H107" s="235" t="s">
        <v>236</v>
      </c>
      <c r="I107" s="203"/>
      <c r="J107" s="203"/>
      <c r="K107" s="203"/>
      <c r="L107" s="203"/>
      <c r="M107" s="236"/>
    </row>
    <row r="108" spans="2:13" ht="3.75" customHeight="1">
      <c r="B108" s="234"/>
      <c r="C108" s="203"/>
      <c r="D108" s="203"/>
      <c r="E108" s="203"/>
      <c r="F108" s="203"/>
      <c r="G108" s="203"/>
      <c r="H108" s="203"/>
      <c r="I108" s="203"/>
      <c r="J108" s="203"/>
      <c r="K108" s="203"/>
      <c r="L108" s="203"/>
      <c r="M108" s="236"/>
    </row>
    <row r="109" spans="2:13">
      <c r="B109" s="234"/>
      <c r="C109" s="203"/>
      <c r="D109" s="203"/>
      <c r="E109" s="203"/>
      <c r="F109" s="203" t="s">
        <v>242</v>
      </c>
      <c r="G109" s="269"/>
      <c r="H109" s="235" t="s">
        <v>237</v>
      </c>
      <c r="I109" s="203"/>
      <c r="J109" s="203"/>
      <c r="K109" s="203"/>
      <c r="L109" s="203"/>
      <c r="M109" s="236"/>
    </row>
    <row r="110" spans="2:13" ht="3.75" customHeight="1">
      <c r="B110" s="234"/>
      <c r="C110" s="203"/>
      <c r="D110" s="203"/>
      <c r="E110" s="203"/>
      <c r="F110" s="203"/>
      <c r="G110" s="203"/>
      <c r="H110" s="203"/>
      <c r="I110" s="203"/>
      <c r="J110" s="203"/>
      <c r="K110" s="203"/>
      <c r="L110" s="203"/>
      <c r="M110" s="236"/>
    </row>
    <row r="111" spans="2:13">
      <c r="B111" s="234"/>
      <c r="C111" s="203"/>
      <c r="D111" s="203"/>
      <c r="E111" s="203"/>
      <c r="F111" s="203" t="s">
        <v>243</v>
      </c>
      <c r="G111" s="269"/>
      <c r="H111" s="235" t="s">
        <v>236</v>
      </c>
      <c r="I111" s="203"/>
      <c r="J111" s="203"/>
      <c r="K111" s="203"/>
      <c r="L111" s="203"/>
      <c r="M111" s="236"/>
    </row>
    <row r="112" spans="2:13" ht="3.75" customHeight="1">
      <c r="B112" s="234"/>
      <c r="C112" s="203"/>
      <c r="D112" s="203"/>
      <c r="E112" s="203"/>
      <c r="F112" s="203"/>
      <c r="G112" s="203"/>
      <c r="H112" s="203"/>
      <c r="I112" s="203"/>
      <c r="J112" s="203"/>
      <c r="K112" s="203"/>
      <c r="L112" s="203"/>
      <c r="M112" s="236"/>
    </row>
    <row r="113" spans="2:13">
      <c r="B113" s="234"/>
      <c r="C113" s="203"/>
      <c r="D113" s="203"/>
      <c r="E113" s="203"/>
      <c r="F113" s="203" t="s">
        <v>244</v>
      </c>
      <c r="G113" s="269"/>
      <c r="H113" s="235" t="s">
        <v>236</v>
      </c>
      <c r="I113" s="203"/>
      <c r="J113" s="203"/>
      <c r="K113" s="203"/>
      <c r="L113" s="203"/>
      <c r="M113" s="236"/>
    </row>
    <row r="114" spans="2:13" ht="3.75" customHeight="1">
      <c r="B114" s="234"/>
      <c r="C114" s="203"/>
      <c r="D114" s="203"/>
      <c r="E114" s="203"/>
      <c r="F114" s="203"/>
      <c r="G114" s="203"/>
      <c r="H114" s="203"/>
      <c r="I114" s="203"/>
      <c r="J114" s="203"/>
      <c r="K114" s="203"/>
      <c r="L114" s="203"/>
      <c r="M114" s="236"/>
    </row>
    <row r="115" spans="2:13">
      <c r="B115" s="234"/>
      <c r="C115" s="203"/>
      <c r="D115" s="203"/>
      <c r="E115" s="203"/>
      <c r="F115" s="203"/>
      <c r="G115" s="203"/>
      <c r="H115" s="203"/>
      <c r="I115" s="203"/>
      <c r="J115" s="203"/>
      <c r="K115" s="203"/>
      <c r="L115" s="203"/>
      <c r="M115" s="236"/>
    </row>
    <row r="116" spans="2:13">
      <c r="B116" s="228" t="s">
        <v>43</v>
      </c>
      <c r="C116" s="229"/>
      <c r="D116" s="229"/>
      <c r="E116" s="229"/>
      <c r="F116" s="229"/>
      <c r="G116" s="229"/>
      <c r="H116" s="229"/>
      <c r="I116" s="229"/>
      <c r="J116" s="229"/>
      <c r="K116" s="229"/>
      <c r="L116" s="229"/>
      <c r="M116" s="230"/>
    </row>
    <row r="117" spans="2:13">
      <c r="B117" s="231"/>
      <c r="C117" s="232"/>
      <c r="D117" s="232"/>
      <c r="E117" s="232"/>
      <c r="F117" s="232"/>
      <c r="G117" s="232"/>
      <c r="H117" s="232"/>
      <c r="I117" s="232"/>
      <c r="J117" s="232"/>
      <c r="K117" s="232"/>
      <c r="L117" s="232"/>
      <c r="M117" s="233"/>
    </row>
    <row r="118" spans="2:13">
      <c r="B118" s="234"/>
      <c r="C118" s="203" t="s">
        <v>238</v>
      </c>
      <c r="D118" s="203"/>
      <c r="E118" s="203"/>
      <c r="F118" s="203" t="s">
        <v>239</v>
      </c>
      <c r="G118" s="269"/>
      <c r="H118" s="235" t="s">
        <v>235</v>
      </c>
      <c r="I118" s="203"/>
      <c r="J118" s="203"/>
      <c r="K118" s="203"/>
      <c r="L118" s="203"/>
      <c r="M118" s="236"/>
    </row>
    <row r="119" spans="2:13" ht="3.75" customHeight="1">
      <c r="B119" s="234"/>
      <c r="C119" s="203"/>
      <c r="D119" s="203"/>
      <c r="E119" s="203"/>
      <c r="F119" s="203"/>
      <c r="G119" s="203"/>
      <c r="H119" s="203"/>
      <c r="I119" s="203"/>
      <c r="J119" s="203"/>
      <c r="K119" s="203"/>
      <c r="L119" s="203"/>
      <c r="M119" s="236"/>
    </row>
    <row r="120" spans="2:13">
      <c r="B120" s="234"/>
      <c r="C120" s="203" t="s">
        <v>691</v>
      </c>
      <c r="D120" s="203"/>
      <c r="E120" s="203"/>
      <c r="F120" s="203" t="s">
        <v>240</v>
      </c>
      <c r="G120" s="269"/>
      <c r="H120" s="235" t="s">
        <v>236</v>
      </c>
      <c r="I120" s="203"/>
      <c r="J120" s="203"/>
      <c r="K120" s="203"/>
      <c r="L120" s="203"/>
      <c r="M120" s="236"/>
    </row>
    <row r="121" spans="2:13" ht="3.75" customHeight="1">
      <c r="B121" s="234"/>
      <c r="C121" s="203"/>
      <c r="D121" s="203"/>
      <c r="E121" s="203"/>
      <c r="F121" s="203"/>
      <c r="G121" s="203"/>
      <c r="H121" s="203"/>
      <c r="I121" s="203"/>
      <c r="J121" s="203"/>
      <c r="K121" s="203"/>
      <c r="L121" s="203"/>
      <c r="M121" s="236"/>
    </row>
    <row r="122" spans="2:13">
      <c r="B122" s="234"/>
      <c r="C122" s="203"/>
      <c r="D122" s="203"/>
      <c r="E122" s="203"/>
      <c r="F122" s="203" t="s">
        <v>241</v>
      </c>
      <c r="G122" s="269"/>
      <c r="H122" s="235" t="s">
        <v>236</v>
      </c>
      <c r="I122" s="203"/>
      <c r="J122" s="203"/>
      <c r="K122" s="203"/>
      <c r="L122" s="203"/>
      <c r="M122" s="236"/>
    </row>
    <row r="123" spans="2:13" ht="3.75" customHeight="1">
      <c r="B123" s="234"/>
      <c r="C123" s="203"/>
      <c r="D123" s="203"/>
      <c r="E123" s="203"/>
      <c r="F123" s="203"/>
      <c r="G123" s="203"/>
      <c r="H123" s="203"/>
      <c r="I123" s="203"/>
      <c r="J123" s="203"/>
      <c r="K123" s="203"/>
      <c r="L123" s="203"/>
      <c r="M123" s="236"/>
    </row>
    <row r="124" spans="2:13">
      <c r="B124" s="234"/>
      <c r="C124" s="203"/>
      <c r="D124" s="203"/>
      <c r="E124" s="203"/>
      <c r="F124" s="203" t="s">
        <v>242</v>
      </c>
      <c r="G124" s="269"/>
      <c r="H124" s="235" t="s">
        <v>237</v>
      </c>
      <c r="I124" s="203"/>
      <c r="J124" s="203"/>
      <c r="K124" s="203"/>
      <c r="L124" s="203"/>
      <c r="M124" s="236"/>
    </row>
    <row r="125" spans="2:13" ht="3.75" customHeight="1">
      <c r="B125" s="234"/>
      <c r="C125" s="203"/>
      <c r="D125" s="203"/>
      <c r="E125" s="203"/>
      <c r="F125" s="203"/>
      <c r="G125" s="203"/>
      <c r="H125" s="203"/>
      <c r="I125" s="203"/>
      <c r="J125" s="203"/>
      <c r="K125" s="203"/>
      <c r="L125" s="203"/>
      <c r="M125" s="236"/>
    </row>
    <row r="126" spans="2:13">
      <c r="B126" s="234"/>
      <c r="C126" s="203"/>
      <c r="D126" s="203"/>
      <c r="E126" s="203"/>
      <c r="F126" s="203" t="s">
        <v>243</v>
      </c>
      <c r="G126" s="269"/>
      <c r="H126" s="235" t="s">
        <v>236</v>
      </c>
      <c r="I126" s="203"/>
      <c r="J126" s="203"/>
      <c r="K126" s="203"/>
      <c r="L126" s="203"/>
      <c r="M126" s="236"/>
    </row>
    <row r="127" spans="2:13" ht="3.75" customHeight="1">
      <c r="B127" s="234"/>
      <c r="C127" s="203"/>
      <c r="D127" s="203"/>
      <c r="E127" s="203"/>
      <c r="F127" s="203"/>
      <c r="G127" s="203"/>
      <c r="H127" s="203"/>
      <c r="I127" s="203"/>
      <c r="J127" s="203"/>
      <c r="K127" s="203"/>
      <c r="L127" s="203"/>
      <c r="M127" s="236"/>
    </row>
    <row r="128" spans="2:13">
      <c r="B128" s="234"/>
      <c r="C128" s="203"/>
      <c r="D128" s="203"/>
      <c r="E128" s="203"/>
      <c r="F128" s="203" t="s">
        <v>244</v>
      </c>
      <c r="G128" s="269"/>
      <c r="H128" s="235" t="s">
        <v>236</v>
      </c>
      <c r="I128" s="203"/>
      <c r="J128" s="203"/>
      <c r="K128" s="203"/>
      <c r="L128" s="203"/>
      <c r="M128" s="236"/>
    </row>
    <row r="129" spans="2:16" ht="3.75" customHeight="1">
      <c r="B129" s="234"/>
      <c r="C129" s="203"/>
      <c r="D129" s="203"/>
      <c r="E129" s="203"/>
      <c r="F129" s="203"/>
      <c r="G129" s="203"/>
      <c r="H129" s="203"/>
      <c r="I129" s="203"/>
      <c r="J129" s="203"/>
      <c r="K129" s="203"/>
      <c r="L129" s="203"/>
      <c r="M129" s="236"/>
    </row>
    <row r="130" spans="2:16">
      <c r="B130" s="234"/>
      <c r="C130" s="203"/>
      <c r="D130" s="203"/>
      <c r="E130" s="203"/>
      <c r="F130" s="203"/>
      <c r="G130" s="203"/>
      <c r="H130" s="203"/>
      <c r="I130" s="203"/>
      <c r="J130" s="203"/>
      <c r="K130" s="203"/>
      <c r="L130" s="203"/>
      <c r="M130" s="236"/>
    </row>
    <row r="131" spans="2:16" ht="13.5">
      <c r="B131" s="228" t="s">
        <v>859</v>
      </c>
      <c r="C131" s="229"/>
      <c r="D131" s="229"/>
      <c r="E131" s="229"/>
      <c r="F131" s="229"/>
      <c r="G131" s="229"/>
      <c r="H131" s="229"/>
      <c r="I131" s="229"/>
      <c r="J131" s="229"/>
      <c r="K131" s="229"/>
      <c r="L131" s="229"/>
      <c r="M131" s="230"/>
    </row>
    <row r="132" spans="2:16">
      <c r="B132" s="231"/>
      <c r="C132" s="232"/>
      <c r="D132" s="232"/>
      <c r="E132" s="232"/>
      <c r="F132" s="232"/>
      <c r="G132" s="232"/>
      <c r="H132" s="232"/>
      <c r="I132" s="232"/>
      <c r="J132" s="232"/>
      <c r="K132" s="232"/>
      <c r="L132" s="232"/>
      <c r="M132" s="233"/>
    </row>
    <row r="133" spans="2:16">
      <c r="B133" s="234"/>
      <c r="C133" s="238" t="s">
        <v>255</v>
      </c>
      <c r="D133" s="238" t="s">
        <v>246</v>
      </c>
      <c r="E133" s="238" t="s">
        <v>249</v>
      </c>
      <c r="F133" s="238" t="s">
        <v>247</v>
      </c>
      <c r="G133" s="238" t="s">
        <v>250</v>
      </c>
      <c r="H133" s="238" t="s">
        <v>248</v>
      </c>
      <c r="I133" s="203"/>
      <c r="J133" s="203" t="s">
        <v>251</v>
      </c>
      <c r="K133" s="203" t="s">
        <v>252</v>
      </c>
      <c r="L133" s="203"/>
      <c r="M133" s="236"/>
    </row>
    <row r="134" spans="2:16">
      <c r="B134" s="234"/>
      <c r="C134" s="203" t="s">
        <v>239</v>
      </c>
      <c r="D134" s="203">
        <f>G103</f>
        <v>0</v>
      </c>
      <c r="E134" s="235" t="s">
        <v>235</v>
      </c>
      <c r="F134" s="203">
        <f>G118</f>
        <v>0</v>
      </c>
      <c r="G134" s="235" t="s">
        <v>235</v>
      </c>
      <c r="H134" s="203">
        <f>CO2排出係数!$D$2</f>
        <v>0.51900000000000002</v>
      </c>
      <c r="I134" s="203" t="s">
        <v>221</v>
      </c>
      <c r="J134" s="203"/>
      <c r="K134" s="203">
        <f>IF(F134&gt;D134,"×",(D134-F134)*H134)</f>
        <v>0</v>
      </c>
      <c r="L134" s="235" t="s">
        <v>245</v>
      </c>
      <c r="M134" s="236"/>
    </row>
    <row r="135" spans="2:16" ht="3.75" customHeight="1">
      <c r="B135" s="234"/>
      <c r="C135" s="203"/>
      <c r="D135" s="203"/>
      <c r="E135" s="203"/>
      <c r="F135" s="203"/>
      <c r="G135" s="203"/>
      <c r="J135" s="203"/>
      <c r="K135" s="203"/>
      <c r="L135" s="203"/>
      <c r="M135" s="236"/>
    </row>
    <row r="136" spans="2:16">
      <c r="B136" s="234"/>
      <c r="C136" s="203" t="s">
        <v>240</v>
      </c>
      <c r="D136" s="203">
        <f>G105</f>
        <v>0</v>
      </c>
      <c r="E136" s="235" t="s">
        <v>236</v>
      </c>
      <c r="F136" s="203">
        <f>G120</f>
        <v>0</v>
      </c>
      <c r="G136" s="235" t="s">
        <v>236</v>
      </c>
      <c r="H136" s="203">
        <f>CO2排出係数!$D$3</f>
        <v>2.4900000000000002</v>
      </c>
      <c r="I136" s="203" t="s">
        <v>222</v>
      </c>
      <c r="J136" s="203"/>
      <c r="K136" s="203">
        <f>IF(F136&gt;D136,"×",(D136-F136)*H136)</f>
        <v>0</v>
      </c>
      <c r="L136" s="235" t="s">
        <v>245</v>
      </c>
      <c r="M136" s="236"/>
    </row>
    <row r="137" spans="2:16" ht="3.75" customHeight="1">
      <c r="B137" s="234"/>
      <c r="C137" s="203"/>
      <c r="D137" s="203"/>
      <c r="E137" s="203"/>
      <c r="F137" s="203"/>
      <c r="G137" s="203"/>
      <c r="H137" s="203"/>
      <c r="J137" s="203"/>
      <c r="K137" s="203"/>
      <c r="L137" s="203"/>
      <c r="M137" s="236"/>
    </row>
    <row r="138" spans="2:16">
      <c r="B138" s="234"/>
      <c r="C138" s="203" t="s">
        <v>241</v>
      </c>
      <c r="D138" s="203">
        <f>G107</f>
        <v>0</v>
      </c>
      <c r="E138" s="235" t="s">
        <v>236</v>
      </c>
      <c r="F138" s="203">
        <f>G122</f>
        <v>0</v>
      </c>
      <c r="G138" s="235" t="s">
        <v>236</v>
      </c>
      <c r="H138" s="203">
        <f>CO2排出係数!$D$4</f>
        <v>2.73</v>
      </c>
      <c r="I138" s="203" t="s">
        <v>222</v>
      </c>
      <c r="J138" s="203"/>
      <c r="K138" s="203">
        <f>IF(F138&gt;D138,"×",(D138-F138)*H138)</f>
        <v>0</v>
      </c>
      <c r="L138" s="235" t="s">
        <v>245</v>
      </c>
      <c r="M138" s="236"/>
    </row>
    <row r="139" spans="2:16" ht="3.75" customHeight="1">
      <c r="B139" s="234"/>
      <c r="C139" s="203"/>
      <c r="D139" s="203"/>
      <c r="E139" s="203"/>
      <c r="F139" s="203"/>
      <c r="G139" s="203"/>
      <c r="H139" s="203"/>
      <c r="J139" s="203"/>
      <c r="K139" s="203"/>
      <c r="L139" s="203"/>
      <c r="M139" s="236"/>
    </row>
    <row r="140" spans="2:16">
      <c r="B140" s="234"/>
      <c r="C140" s="203" t="s">
        <v>242</v>
      </c>
      <c r="D140" s="203">
        <f>G109</f>
        <v>0</v>
      </c>
      <c r="E140" s="235" t="s">
        <v>237</v>
      </c>
      <c r="F140" s="203">
        <f>G124</f>
        <v>0</v>
      </c>
      <c r="G140" s="235" t="s">
        <v>237</v>
      </c>
      <c r="H140" s="203">
        <f>CO2排出係数!$D$5</f>
        <v>3</v>
      </c>
      <c r="I140" s="203" t="s">
        <v>234</v>
      </c>
      <c r="J140" s="203"/>
      <c r="K140" s="203">
        <f>IF(F140&gt;D140,"×",(D140-F140)*H140)</f>
        <v>0</v>
      </c>
      <c r="L140" s="235" t="s">
        <v>245</v>
      </c>
      <c r="M140" s="236"/>
    </row>
    <row r="141" spans="2:16" ht="3.75" customHeight="1">
      <c r="B141" s="234"/>
      <c r="C141" s="203"/>
      <c r="D141" s="203"/>
      <c r="E141" s="203"/>
      <c r="F141" s="203"/>
      <c r="G141" s="203"/>
      <c r="H141" s="203"/>
      <c r="J141" s="203"/>
      <c r="K141" s="203"/>
      <c r="L141" s="203"/>
      <c r="M141" s="236"/>
    </row>
    <row r="142" spans="2:16">
      <c r="B142" s="234"/>
      <c r="C142" s="203" t="s">
        <v>243</v>
      </c>
      <c r="D142" s="203">
        <f>G111</f>
        <v>0</v>
      </c>
      <c r="E142" s="235" t="s">
        <v>236</v>
      </c>
      <c r="F142" s="203">
        <f>G126</f>
        <v>0</v>
      </c>
      <c r="G142" s="235" t="s">
        <v>236</v>
      </c>
      <c r="H142" s="203">
        <f>CO2排出係数!$D$6</f>
        <v>2.3199999999999998</v>
      </c>
      <c r="I142" s="203" t="s">
        <v>222</v>
      </c>
      <c r="J142" s="203"/>
      <c r="K142" s="203">
        <f>IF(F142&gt;D142,"×",(D142-F142)*H142)</f>
        <v>0</v>
      </c>
      <c r="L142" s="235" t="s">
        <v>245</v>
      </c>
      <c r="M142" s="236"/>
      <c r="P142" s="203"/>
    </row>
    <row r="143" spans="2:16" ht="3.75" customHeight="1">
      <c r="B143" s="234"/>
      <c r="C143" s="203"/>
      <c r="D143" s="203"/>
      <c r="E143" s="203"/>
      <c r="F143" s="203"/>
      <c r="G143" s="203"/>
      <c r="H143" s="203"/>
      <c r="J143" s="203"/>
      <c r="K143" s="203"/>
      <c r="L143" s="203"/>
      <c r="M143" s="236"/>
    </row>
    <row r="144" spans="2:16">
      <c r="B144" s="234"/>
      <c r="C144" s="203" t="s">
        <v>244</v>
      </c>
      <c r="D144" s="203">
        <f>G113</f>
        <v>0</v>
      </c>
      <c r="E144" s="235" t="s">
        <v>236</v>
      </c>
      <c r="F144" s="203">
        <f>G128</f>
        <v>0</v>
      </c>
      <c r="G144" s="235" t="s">
        <v>236</v>
      </c>
      <c r="H144" s="203">
        <f>CO2排出係数!$D$7</f>
        <v>2.6</v>
      </c>
      <c r="I144" s="203" t="s">
        <v>222</v>
      </c>
      <c r="J144" s="203"/>
      <c r="K144" s="203">
        <f>IF(F144&gt;D144,"×",(D144-F144)*H144)</f>
        <v>0</v>
      </c>
      <c r="L144" s="235" t="s">
        <v>245</v>
      </c>
      <c r="M144" s="236"/>
    </row>
    <row r="145" spans="2:13" ht="3.75" customHeight="1">
      <c r="B145" s="234"/>
      <c r="C145" s="203"/>
      <c r="D145" s="203"/>
      <c r="E145" s="203"/>
      <c r="F145" s="203"/>
      <c r="G145" s="203"/>
      <c r="H145" s="203"/>
      <c r="I145" s="203"/>
      <c r="J145" s="203"/>
      <c r="K145" s="203"/>
      <c r="L145" s="203"/>
      <c r="M145" s="236"/>
    </row>
    <row r="146" spans="2:13">
      <c r="B146" s="234"/>
      <c r="C146" s="203"/>
      <c r="D146" s="203"/>
      <c r="E146" s="235"/>
      <c r="F146" s="203"/>
      <c r="G146" s="235"/>
      <c r="H146" s="235"/>
      <c r="I146" s="203"/>
      <c r="J146" s="203" t="s">
        <v>253</v>
      </c>
      <c r="K146" s="203">
        <f>SUM(K134,K136,K138,K140,K142,K144)</f>
        <v>0</v>
      </c>
      <c r="L146" s="235" t="s">
        <v>245</v>
      </c>
      <c r="M146" s="236"/>
    </row>
    <row r="147" spans="2:13">
      <c r="B147" s="234"/>
      <c r="C147" s="203"/>
      <c r="D147" s="203"/>
      <c r="E147" s="203"/>
      <c r="F147" s="203"/>
      <c r="G147" s="203"/>
      <c r="H147" s="203"/>
      <c r="I147" s="203"/>
      <c r="J147" s="203"/>
      <c r="K147" s="203"/>
      <c r="L147" s="203"/>
      <c r="M147" s="236"/>
    </row>
    <row r="148" spans="2:13">
      <c r="B148" s="455" t="s">
        <v>66</v>
      </c>
      <c r="C148" s="456"/>
      <c r="D148" s="456"/>
      <c r="E148" s="456"/>
      <c r="F148" s="456"/>
      <c r="G148" s="456"/>
      <c r="H148" s="456"/>
      <c r="I148" s="456"/>
      <c r="J148" s="456"/>
      <c r="K148" s="456"/>
      <c r="L148" s="456"/>
      <c r="M148" s="457"/>
    </row>
    <row r="149" spans="2:13" ht="12" customHeight="1">
      <c r="B149" s="479" t="s">
        <v>254</v>
      </c>
      <c r="C149" s="480"/>
      <c r="D149" s="480"/>
      <c r="E149" s="480"/>
      <c r="F149" s="480"/>
      <c r="G149" s="480"/>
      <c r="H149" s="480"/>
      <c r="I149" s="480"/>
      <c r="J149" s="480"/>
      <c r="K149" s="480"/>
      <c r="L149" s="480"/>
      <c r="M149" s="481"/>
    </row>
    <row r="150" spans="2:13">
      <c r="B150" s="482"/>
      <c r="C150" s="483"/>
      <c r="D150" s="483"/>
      <c r="E150" s="483"/>
      <c r="F150" s="483"/>
      <c r="G150" s="483"/>
      <c r="H150" s="483"/>
      <c r="I150" s="483"/>
      <c r="J150" s="483"/>
      <c r="K150" s="483"/>
      <c r="L150" s="483"/>
      <c r="M150" s="484"/>
    </row>
    <row r="151" spans="2:13">
      <c r="B151" s="482"/>
      <c r="C151" s="483"/>
      <c r="D151" s="483"/>
      <c r="E151" s="483"/>
      <c r="F151" s="483"/>
      <c r="G151" s="483"/>
      <c r="H151" s="483"/>
      <c r="I151" s="483"/>
      <c r="J151" s="483"/>
      <c r="K151" s="483"/>
      <c r="L151" s="483"/>
      <c r="M151" s="484"/>
    </row>
    <row r="152" spans="2:13">
      <c r="B152" s="482"/>
      <c r="C152" s="483"/>
      <c r="D152" s="483"/>
      <c r="E152" s="483"/>
      <c r="F152" s="483"/>
      <c r="G152" s="483"/>
      <c r="H152" s="483"/>
      <c r="I152" s="483"/>
      <c r="J152" s="483"/>
      <c r="K152" s="483"/>
      <c r="L152" s="483"/>
      <c r="M152" s="484"/>
    </row>
    <row r="153" spans="2:13">
      <c r="B153" s="482"/>
      <c r="C153" s="483"/>
      <c r="D153" s="483"/>
      <c r="E153" s="483"/>
      <c r="F153" s="483"/>
      <c r="G153" s="483"/>
      <c r="H153" s="483"/>
      <c r="I153" s="483"/>
      <c r="J153" s="483"/>
      <c r="K153" s="483"/>
      <c r="L153" s="483"/>
      <c r="M153" s="484"/>
    </row>
    <row r="154" spans="2:13">
      <c r="B154" s="482"/>
      <c r="C154" s="483"/>
      <c r="D154" s="483"/>
      <c r="E154" s="483"/>
      <c r="F154" s="483"/>
      <c r="G154" s="483"/>
      <c r="H154" s="483"/>
      <c r="I154" s="483"/>
      <c r="J154" s="483"/>
      <c r="K154" s="483"/>
      <c r="L154" s="483"/>
      <c r="M154" s="484"/>
    </row>
    <row r="155" spans="2:13">
      <c r="B155" s="482"/>
      <c r="C155" s="483"/>
      <c r="D155" s="483"/>
      <c r="E155" s="483"/>
      <c r="F155" s="483"/>
      <c r="G155" s="483"/>
      <c r="H155" s="483"/>
      <c r="I155" s="483"/>
      <c r="J155" s="483"/>
      <c r="K155" s="483"/>
      <c r="L155" s="483"/>
      <c r="M155" s="484"/>
    </row>
    <row r="156" spans="2:13">
      <c r="B156" s="482"/>
      <c r="C156" s="483"/>
      <c r="D156" s="483"/>
      <c r="E156" s="483"/>
      <c r="F156" s="483"/>
      <c r="G156" s="483"/>
      <c r="H156" s="483"/>
      <c r="I156" s="483"/>
      <c r="J156" s="483"/>
      <c r="K156" s="483"/>
      <c r="L156" s="483"/>
      <c r="M156" s="484"/>
    </row>
    <row r="157" spans="2:13">
      <c r="B157" s="482"/>
      <c r="C157" s="483"/>
      <c r="D157" s="483"/>
      <c r="E157" s="483"/>
      <c r="F157" s="483"/>
      <c r="G157" s="483"/>
      <c r="H157" s="483"/>
      <c r="I157" s="483"/>
      <c r="J157" s="483"/>
      <c r="K157" s="483"/>
      <c r="L157" s="483"/>
      <c r="M157" s="484"/>
    </row>
    <row r="158" spans="2:13">
      <c r="B158" s="485"/>
      <c r="C158" s="486"/>
      <c r="D158" s="486"/>
      <c r="E158" s="486"/>
      <c r="F158" s="486"/>
      <c r="G158" s="486"/>
      <c r="H158" s="486"/>
      <c r="I158" s="486"/>
      <c r="J158" s="486"/>
      <c r="K158" s="486"/>
      <c r="L158" s="486"/>
      <c r="M158" s="487"/>
    </row>
    <row r="159" spans="2:13" ht="12" customHeight="1"/>
    <row r="160" spans="2:13" ht="12" customHeight="1"/>
    <row r="161" spans="1:13" ht="12" customHeight="1">
      <c r="A161" s="4"/>
      <c r="B161" s="4"/>
      <c r="C161" s="4"/>
      <c r="D161" s="4"/>
      <c r="E161" s="4"/>
      <c r="F161" s="4"/>
      <c r="G161" s="4"/>
      <c r="H161" s="4"/>
      <c r="I161" s="4"/>
      <c r="J161" s="4"/>
      <c r="K161" s="4"/>
      <c r="L161" s="4"/>
      <c r="M161" s="4"/>
    </row>
    <row r="162" spans="1:13" ht="12" customHeight="1">
      <c r="A162" s="4"/>
      <c r="B162" s="458" t="s">
        <v>703</v>
      </c>
      <c r="C162" s="459"/>
      <c r="D162" s="459"/>
      <c r="E162" s="459"/>
      <c r="F162" s="459"/>
      <c r="G162" s="459"/>
      <c r="H162" s="459"/>
      <c r="I162" s="459"/>
      <c r="J162" s="459"/>
      <c r="K162" s="459"/>
      <c r="L162" s="459"/>
      <c r="M162" s="460"/>
    </row>
    <row r="163" spans="1:13" ht="12" customHeight="1">
      <c r="B163" s="461"/>
      <c r="C163" s="462"/>
      <c r="D163" s="462"/>
      <c r="E163" s="462"/>
      <c r="F163" s="462"/>
      <c r="G163" s="462"/>
      <c r="H163" s="462"/>
      <c r="I163" s="462"/>
      <c r="J163" s="462"/>
      <c r="K163" s="462"/>
      <c r="L163" s="462"/>
      <c r="M163" s="463"/>
    </row>
    <row r="164" spans="1:13" ht="13.5">
      <c r="B164" s="464" t="s">
        <v>858</v>
      </c>
      <c r="C164" s="465"/>
      <c r="D164" s="465"/>
      <c r="E164" s="465"/>
      <c r="F164" s="465"/>
      <c r="G164" s="465"/>
      <c r="H164" s="465"/>
      <c r="I164" s="465"/>
      <c r="J164" s="465"/>
      <c r="K164" s="465"/>
      <c r="L164" s="465"/>
      <c r="M164" s="466"/>
    </row>
    <row r="165" spans="1:13" ht="12" customHeight="1">
      <c r="B165" s="488"/>
      <c r="C165" s="489"/>
      <c r="D165" s="489"/>
      <c r="E165" s="489"/>
      <c r="F165" s="489"/>
      <c r="G165" s="489"/>
      <c r="H165" s="489"/>
      <c r="I165" s="489"/>
      <c r="J165" s="489"/>
      <c r="K165" s="489"/>
      <c r="L165" s="489"/>
      <c r="M165" s="490"/>
    </row>
    <row r="166" spans="1:13" ht="12" customHeight="1">
      <c r="B166" s="488"/>
      <c r="C166" s="489"/>
      <c r="D166" s="489"/>
      <c r="E166" s="489"/>
      <c r="F166" s="489"/>
      <c r="G166" s="489"/>
      <c r="H166" s="489"/>
      <c r="I166" s="489"/>
      <c r="J166" s="489"/>
      <c r="K166" s="489"/>
      <c r="L166" s="489"/>
      <c r="M166" s="490"/>
    </row>
    <row r="167" spans="1:13">
      <c r="B167" s="488"/>
      <c r="C167" s="489"/>
      <c r="D167" s="489"/>
      <c r="E167" s="489"/>
      <c r="F167" s="489"/>
      <c r="G167" s="489"/>
      <c r="H167" s="489"/>
      <c r="I167" s="489"/>
      <c r="J167" s="489"/>
      <c r="K167" s="489"/>
      <c r="L167" s="489"/>
      <c r="M167" s="490"/>
    </row>
    <row r="168" spans="1:13">
      <c r="B168" s="488"/>
      <c r="C168" s="489"/>
      <c r="D168" s="489"/>
      <c r="E168" s="489"/>
      <c r="F168" s="489"/>
      <c r="G168" s="489"/>
      <c r="H168" s="489"/>
      <c r="I168" s="489"/>
      <c r="J168" s="489"/>
      <c r="K168" s="489"/>
      <c r="L168" s="489"/>
      <c r="M168" s="490"/>
    </row>
    <row r="169" spans="1:13">
      <c r="B169" s="491"/>
      <c r="C169" s="492"/>
      <c r="D169" s="492"/>
      <c r="E169" s="492"/>
      <c r="F169" s="492"/>
      <c r="G169" s="492"/>
      <c r="H169" s="492"/>
      <c r="I169" s="492"/>
      <c r="J169" s="492"/>
      <c r="K169" s="492"/>
      <c r="L169" s="492"/>
      <c r="M169" s="493"/>
    </row>
    <row r="170" spans="1:13">
      <c r="B170" s="464" t="s">
        <v>256</v>
      </c>
      <c r="C170" s="465"/>
      <c r="D170" s="465"/>
      <c r="E170" s="465"/>
      <c r="F170" s="465"/>
      <c r="G170" s="465"/>
      <c r="H170" s="465"/>
      <c r="I170" s="465"/>
      <c r="J170" s="465"/>
      <c r="K170" s="465"/>
      <c r="L170" s="465"/>
      <c r="M170" s="466"/>
    </row>
    <row r="171" spans="1:13" ht="12" customHeight="1">
      <c r="B171" s="476"/>
      <c r="C171" s="477"/>
      <c r="D171" s="477"/>
      <c r="E171" s="477"/>
      <c r="F171" s="477"/>
      <c r="G171" s="477"/>
      <c r="H171" s="477"/>
      <c r="I171" s="477"/>
      <c r="J171" s="477"/>
      <c r="K171" s="477"/>
      <c r="L171" s="477"/>
      <c r="M171" s="478"/>
    </row>
    <row r="172" spans="1:13" ht="12" customHeight="1">
      <c r="B172" s="476"/>
      <c r="C172" s="477"/>
      <c r="D172" s="477"/>
      <c r="E172" s="477"/>
      <c r="F172" s="477"/>
      <c r="G172" s="477"/>
      <c r="H172" s="477"/>
      <c r="I172" s="477"/>
      <c r="J172" s="477"/>
      <c r="K172" s="477"/>
      <c r="L172" s="477"/>
      <c r="M172" s="478"/>
    </row>
    <row r="173" spans="1:13" ht="12" customHeight="1">
      <c r="B173" s="476"/>
      <c r="C173" s="477"/>
      <c r="D173" s="477"/>
      <c r="E173" s="477"/>
      <c r="F173" s="477"/>
      <c r="G173" s="477"/>
      <c r="H173" s="477"/>
      <c r="I173" s="477"/>
      <c r="J173" s="477"/>
      <c r="K173" s="477"/>
      <c r="L173" s="477"/>
      <c r="M173" s="478"/>
    </row>
    <row r="174" spans="1:13" ht="12" customHeight="1">
      <c r="B174" s="476"/>
      <c r="C174" s="477"/>
      <c r="D174" s="477"/>
      <c r="E174" s="477"/>
      <c r="F174" s="477"/>
      <c r="G174" s="477"/>
      <c r="H174" s="477"/>
      <c r="I174" s="477"/>
      <c r="J174" s="477"/>
      <c r="K174" s="477"/>
      <c r="L174" s="477"/>
      <c r="M174" s="478"/>
    </row>
    <row r="175" spans="1:13" ht="12" customHeight="1">
      <c r="B175" s="476"/>
      <c r="C175" s="477"/>
      <c r="D175" s="477"/>
      <c r="E175" s="477"/>
      <c r="F175" s="477"/>
      <c r="G175" s="477"/>
      <c r="H175" s="477"/>
      <c r="I175" s="477"/>
      <c r="J175" s="477"/>
      <c r="K175" s="477"/>
      <c r="L175" s="477"/>
      <c r="M175" s="478"/>
    </row>
    <row r="176" spans="1:13" ht="12" customHeight="1">
      <c r="B176" s="476"/>
      <c r="C176" s="477"/>
      <c r="D176" s="477"/>
      <c r="E176" s="477"/>
      <c r="F176" s="477"/>
      <c r="G176" s="477"/>
      <c r="H176" s="477"/>
      <c r="I176" s="477"/>
      <c r="J176" s="477"/>
      <c r="K176" s="477"/>
      <c r="L176" s="477"/>
      <c r="M176" s="478"/>
    </row>
    <row r="177" spans="2:13" ht="12" customHeight="1">
      <c r="B177" s="476"/>
      <c r="C177" s="477"/>
      <c r="D177" s="477"/>
      <c r="E177" s="477"/>
      <c r="F177" s="477"/>
      <c r="G177" s="477"/>
      <c r="H177" s="477"/>
      <c r="I177" s="477"/>
      <c r="J177" s="477"/>
      <c r="K177" s="477"/>
      <c r="L177" s="477"/>
      <c r="M177" s="478"/>
    </row>
    <row r="178" spans="2:13" ht="12" customHeight="1">
      <c r="B178" s="476"/>
      <c r="C178" s="477"/>
      <c r="D178" s="477"/>
      <c r="E178" s="477"/>
      <c r="F178" s="477"/>
      <c r="G178" s="477"/>
      <c r="H178" s="477"/>
      <c r="I178" s="477"/>
      <c r="J178" s="477"/>
      <c r="K178" s="477"/>
      <c r="L178" s="477"/>
      <c r="M178" s="478"/>
    </row>
    <row r="179" spans="2:13" ht="12" customHeight="1">
      <c r="B179" s="476"/>
      <c r="C179" s="477"/>
      <c r="D179" s="477"/>
      <c r="E179" s="477"/>
      <c r="F179" s="477"/>
      <c r="G179" s="477"/>
      <c r="H179" s="477"/>
      <c r="I179" s="477"/>
      <c r="J179" s="477"/>
      <c r="K179" s="477"/>
      <c r="L179" s="477"/>
      <c r="M179" s="478"/>
    </row>
    <row r="180" spans="2:13">
      <c r="B180" s="228" t="s">
        <v>42</v>
      </c>
      <c r="C180" s="229"/>
      <c r="D180" s="229"/>
      <c r="E180" s="229"/>
      <c r="F180" s="229"/>
      <c r="G180" s="229"/>
      <c r="H180" s="229"/>
      <c r="I180" s="229"/>
      <c r="J180" s="229"/>
      <c r="K180" s="229"/>
      <c r="L180" s="229"/>
      <c r="M180" s="230"/>
    </row>
    <row r="181" spans="2:13">
      <c r="B181" s="231"/>
      <c r="C181" s="232"/>
      <c r="D181" s="232"/>
      <c r="E181" s="232"/>
      <c r="F181" s="232"/>
      <c r="G181" s="232"/>
      <c r="H181" s="232"/>
      <c r="I181" s="232"/>
      <c r="J181" s="232"/>
      <c r="K181" s="232"/>
      <c r="L181" s="232"/>
      <c r="M181" s="233"/>
    </row>
    <row r="182" spans="2:13">
      <c r="B182" s="234"/>
      <c r="C182" s="203" t="s">
        <v>238</v>
      </c>
      <c r="D182" s="203"/>
      <c r="E182" s="203"/>
      <c r="F182" s="203" t="s">
        <v>239</v>
      </c>
      <c r="G182" s="269"/>
      <c r="H182" s="235" t="s">
        <v>235</v>
      </c>
      <c r="I182" s="203"/>
      <c r="J182" s="203"/>
      <c r="K182" s="203"/>
      <c r="L182" s="203"/>
      <c r="M182" s="236"/>
    </row>
    <row r="183" spans="2:13" ht="3.75" customHeight="1">
      <c r="B183" s="234"/>
      <c r="C183" s="203"/>
      <c r="D183" s="203"/>
      <c r="E183" s="203"/>
      <c r="F183" s="203"/>
      <c r="G183" s="203"/>
      <c r="H183" s="203"/>
      <c r="I183" s="203"/>
      <c r="J183" s="203"/>
      <c r="K183" s="203"/>
      <c r="L183" s="203"/>
      <c r="M183" s="236"/>
    </row>
    <row r="184" spans="2:13">
      <c r="B184" s="234"/>
      <c r="C184" s="203" t="s">
        <v>691</v>
      </c>
      <c r="D184" s="203"/>
      <c r="E184" s="203"/>
      <c r="F184" s="203" t="s">
        <v>240</v>
      </c>
      <c r="G184" s="269"/>
      <c r="H184" s="235" t="s">
        <v>236</v>
      </c>
      <c r="I184" s="203"/>
      <c r="J184" s="203"/>
      <c r="K184" s="203"/>
      <c r="L184" s="203"/>
      <c r="M184" s="236"/>
    </row>
    <row r="185" spans="2:13" ht="3.75" customHeight="1">
      <c r="B185" s="234"/>
      <c r="C185" s="203"/>
      <c r="D185" s="203"/>
      <c r="E185" s="203"/>
      <c r="F185" s="203"/>
      <c r="G185" s="203"/>
      <c r="H185" s="203"/>
      <c r="I185" s="203"/>
      <c r="J185" s="203"/>
      <c r="K185" s="203"/>
      <c r="L185" s="203"/>
      <c r="M185" s="236"/>
    </row>
    <row r="186" spans="2:13">
      <c r="B186" s="234"/>
      <c r="C186" s="203"/>
      <c r="D186" s="203"/>
      <c r="E186" s="203"/>
      <c r="F186" s="203" t="s">
        <v>241</v>
      </c>
      <c r="G186" s="269"/>
      <c r="H186" s="235" t="s">
        <v>236</v>
      </c>
      <c r="I186" s="203"/>
      <c r="J186" s="203"/>
      <c r="K186" s="203"/>
      <c r="L186" s="203"/>
      <c r="M186" s="236"/>
    </row>
    <row r="187" spans="2:13" ht="3.75" customHeight="1">
      <c r="B187" s="234"/>
      <c r="C187" s="203"/>
      <c r="D187" s="203"/>
      <c r="E187" s="203"/>
      <c r="F187" s="203"/>
      <c r="G187" s="203"/>
      <c r="H187" s="203"/>
      <c r="I187" s="203"/>
      <c r="J187" s="203"/>
      <c r="K187" s="203"/>
      <c r="L187" s="203"/>
      <c r="M187" s="236"/>
    </row>
    <row r="188" spans="2:13">
      <c r="B188" s="234"/>
      <c r="C188" s="203"/>
      <c r="D188" s="203"/>
      <c r="E188" s="203"/>
      <c r="F188" s="203" t="s">
        <v>242</v>
      </c>
      <c r="G188" s="269"/>
      <c r="H188" s="235" t="s">
        <v>237</v>
      </c>
      <c r="I188" s="203"/>
      <c r="J188" s="203"/>
      <c r="K188" s="203"/>
      <c r="L188" s="203"/>
      <c r="M188" s="236"/>
    </row>
    <row r="189" spans="2:13" ht="3.75" customHeight="1">
      <c r="B189" s="234"/>
      <c r="C189" s="203"/>
      <c r="D189" s="203"/>
      <c r="E189" s="203"/>
      <c r="F189" s="203"/>
      <c r="G189" s="203"/>
      <c r="H189" s="203"/>
      <c r="I189" s="203"/>
      <c r="J189" s="203"/>
      <c r="K189" s="203"/>
      <c r="L189" s="203"/>
      <c r="M189" s="236"/>
    </row>
    <row r="190" spans="2:13">
      <c r="B190" s="234"/>
      <c r="C190" s="203"/>
      <c r="D190" s="203"/>
      <c r="E190" s="203"/>
      <c r="F190" s="203" t="s">
        <v>243</v>
      </c>
      <c r="G190" s="269"/>
      <c r="H190" s="235" t="s">
        <v>236</v>
      </c>
      <c r="I190" s="203"/>
      <c r="J190" s="203"/>
      <c r="K190" s="203"/>
      <c r="L190" s="203"/>
      <c r="M190" s="236"/>
    </row>
    <row r="191" spans="2:13" ht="3.75" customHeight="1">
      <c r="B191" s="234"/>
      <c r="C191" s="203"/>
      <c r="D191" s="203"/>
      <c r="E191" s="203"/>
      <c r="F191" s="203"/>
      <c r="G191" s="203"/>
      <c r="H191" s="203"/>
      <c r="I191" s="203"/>
      <c r="J191" s="203"/>
      <c r="K191" s="203"/>
      <c r="L191" s="203"/>
      <c r="M191" s="236"/>
    </row>
    <row r="192" spans="2:13">
      <c r="B192" s="234"/>
      <c r="C192" s="203"/>
      <c r="D192" s="203"/>
      <c r="E192" s="203"/>
      <c r="F192" s="203" t="s">
        <v>244</v>
      </c>
      <c r="G192" s="269"/>
      <c r="H192" s="235" t="s">
        <v>236</v>
      </c>
      <c r="I192" s="203"/>
      <c r="J192" s="203"/>
      <c r="K192" s="203"/>
      <c r="L192" s="203"/>
      <c r="M192" s="236"/>
    </row>
    <row r="193" spans="2:13" ht="3.75" customHeight="1">
      <c r="B193" s="234"/>
      <c r="C193" s="203"/>
      <c r="D193" s="203"/>
      <c r="E193" s="203"/>
      <c r="F193" s="203"/>
      <c r="G193" s="203"/>
      <c r="H193" s="203"/>
      <c r="I193" s="203"/>
      <c r="J193" s="203"/>
      <c r="K193" s="203"/>
      <c r="L193" s="203"/>
      <c r="M193" s="236"/>
    </row>
    <row r="194" spans="2:13">
      <c r="B194" s="234"/>
      <c r="C194" s="203"/>
      <c r="D194" s="203"/>
      <c r="E194" s="203"/>
      <c r="F194" s="203"/>
      <c r="G194" s="203"/>
      <c r="H194" s="203"/>
      <c r="I194" s="203"/>
      <c r="J194" s="203"/>
      <c r="K194" s="203"/>
      <c r="L194" s="203"/>
      <c r="M194" s="236"/>
    </row>
    <row r="195" spans="2:13">
      <c r="B195" s="228" t="s">
        <v>43</v>
      </c>
      <c r="C195" s="229"/>
      <c r="D195" s="229"/>
      <c r="E195" s="229"/>
      <c r="F195" s="229"/>
      <c r="G195" s="229"/>
      <c r="H195" s="229"/>
      <c r="I195" s="229"/>
      <c r="J195" s="229"/>
      <c r="K195" s="229"/>
      <c r="L195" s="229"/>
      <c r="M195" s="230"/>
    </row>
    <row r="196" spans="2:13">
      <c r="B196" s="231"/>
      <c r="C196" s="232"/>
      <c r="D196" s="232"/>
      <c r="E196" s="232"/>
      <c r="F196" s="232"/>
      <c r="G196" s="232"/>
      <c r="H196" s="232"/>
      <c r="I196" s="232"/>
      <c r="J196" s="232"/>
      <c r="K196" s="232"/>
      <c r="L196" s="232"/>
      <c r="M196" s="233"/>
    </row>
    <row r="197" spans="2:13">
      <c r="B197" s="234"/>
      <c r="C197" s="203" t="s">
        <v>238</v>
      </c>
      <c r="D197" s="203"/>
      <c r="E197" s="203"/>
      <c r="F197" s="203" t="s">
        <v>239</v>
      </c>
      <c r="G197" s="269"/>
      <c r="H197" s="235" t="s">
        <v>235</v>
      </c>
      <c r="I197" s="203"/>
      <c r="J197" s="203"/>
      <c r="K197" s="203"/>
      <c r="L197" s="203"/>
      <c r="M197" s="236"/>
    </row>
    <row r="198" spans="2:13" ht="3.75" customHeight="1">
      <c r="B198" s="234"/>
      <c r="C198" s="203"/>
      <c r="D198" s="203"/>
      <c r="E198" s="203"/>
      <c r="F198" s="203"/>
      <c r="G198" s="203"/>
      <c r="H198" s="203"/>
      <c r="I198" s="203"/>
      <c r="J198" s="203"/>
      <c r="K198" s="203"/>
      <c r="L198" s="203"/>
      <c r="M198" s="236"/>
    </row>
    <row r="199" spans="2:13">
      <c r="B199" s="234"/>
      <c r="C199" s="203" t="s">
        <v>691</v>
      </c>
      <c r="D199" s="203"/>
      <c r="E199" s="203"/>
      <c r="F199" s="203" t="s">
        <v>240</v>
      </c>
      <c r="G199" s="269"/>
      <c r="H199" s="235" t="s">
        <v>236</v>
      </c>
      <c r="I199" s="203"/>
      <c r="J199" s="203"/>
      <c r="K199" s="203"/>
      <c r="L199" s="203"/>
      <c r="M199" s="236"/>
    </row>
    <row r="200" spans="2:13" ht="3.75" customHeight="1">
      <c r="B200" s="234"/>
      <c r="C200" s="203"/>
      <c r="D200" s="203"/>
      <c r="E200" s="203"/>
      <c r="F200" s="203"/>
      <c r="G200" s="203"/>
      <c r="H200" s="203"/>
      <c r="I200" s="203"/>
      <c r="J200" s="203"/>
      <c r="K200" s="203"/>
      <c r="L200" s="203"/>
      <c r="M200" s="236"/>
    </row>
    <row r="201" spans="2:13">
      <c r="B201" s="234"/>
      <c r="C201" s="203"/>
      <c r="D201" s="203"/>
      <c r="E201" s="203"/>
      <c r="F201" s="203" t="s">
        <v>241</v>
      </c>
      <c r="G201" s="269"/>
      <c r="H201" s="235" t="s">
        <v>236</v>
      </c>
      <c r="I201" s="203"/>
      <c r="J201" s="203"/>
      <c r="K201" s="203"/>
      <c r="L201" s="203"/>
      <c r="M201" s="236"/>
    </row>
    <row r="202" spans="2:13" ht="3.75" customHeight="1">
      <c r="B202" s="234"/>
      <c r="C202" s="203"/>
      <c r="D202" s="203"/>
      <c r="E202" s="203"/>
      <c r="F202" s="203"/>
      <c r="G202" s="203"/>
      <c r="H202" s="203"/>
      <c r="I202" s="203"/>
      <c r="J202" s="203"/>
      <c r="K202" s="203"/>
      <c r="L202" s="203"/>
      <c r="M202" s="236"/>
    </row>
    <row r="203" spans="2:13">
      <c r="B203" s="234"/>
      <c r="C203" s="203"/>
      <c r="D203" s="203"/>
      <c r="E203" s="203"/>
      <c r="F203" s="203" t="s">
        <v>242</v>
      </c>
      <c r="G203" s="269"/>
      <c r="H203" s="235" t="s">
        <v>237</v>
      </c>
      <c r="I203" s="203"/>
      <c r="J203" s="203"/>
      <c r="K203" s="203"/>
      <c r="L203" s="203"/>
      <c r="M203" s="236"/>
    </row>
    <row r="204" spans="2:13" ht="3.75" customHeight="1">
      <c r="B204" s="234"/>
      <c r="C204" s="203"/>
      <c r="D204" s="203"/>
      <c r="E204" s="203"/>
      <c r="F204" s="203"/>
      <c r="G204" s="203"/>
      <c r="H204" s="203"/>
      <c r="I204" s="203"/>
      <c r="J204" s="203"/>
      <c r="K204" s="203"/>
      <c r="L204" s="203"/>
      <c r="M204" s="236"/>
    </row>
    <row r="205" spans="2:13">
      <c r="B205" s="234"/>
      <c r="C205" s="203"/>
      <c r="D205" s="203"/>
      <c r="E205" s="203"/>
      <c r="F205" s="203" t="s">
        <v>243</v>
      </c>
      <c r="G205" s="269"/>
      <c r="H205" s="235" t="s">
        <v>236</v>
      </c>
      <c r="I205" s="203"/>
      <c r="J205" s="203"/>
      <c r="K205" s="203"/>
      <c r="L205" s="203"/>
      <c r="M205" s="236"/>
    </row>
    <row r="206" spans="2:13" ht="3.75" customHeight="1">
      <c r="B206" s="234"/>
      <c r="C206" s="203"/>
      <c r="D206" s="203"/>
      <c r="E206" s="203"/>
      <c r="F206" s="203"/>
      <c r="G206" s="203"/>
      <c r="H206" s="203"/>
      <c r="I206" s="203"/>
      <c r="J206" s="203"/>
      <c r="K206" s="203"/>
      <c r="L206" s="203"/>
      <c r="M206" s="236"/>
    </row>
    <row r="207" spans="2:13">
      <c r="B207" s="234"/>
      <c r="C207" s="203"/>
      <c r="D207" s="203"/>
      <c r="E207" s="203"/>
      <c r="F207" s="203" t="s">
        <v>244</v>
      </c>
      <c r="G207" s="269"/>
      <c r="H207" s="235" t="s">
        <v>236</v>
      </c>
      <c r="I207" s="203"/>
      <c r="J207" s="203"/>
      <c r="K207" s="203"/>
      <c r="L207" s="203"/>
      <c r="M207" s="236"/>
    </row>
    <row r="208" spans="2:13" ht="3.75" customHeight="1">
      <c r="B208" s="234"/>
      <c r="C208" s="203"/>
      <c r="D208" s="203"/>
      <c r="E208" s="203"/>
      <c r="F208" s="203"/>
      <c r="G208" s="203"/>
      <c r="H208" s="203"/>
      <c r="I208" s="203"/>
      <c r="J208" s="203"/>
      <c r="K208" s="203"/>
      <c r="L208" s="203"/>
      <c r="M208" s="236"/>
    </row>
    <row r="209" spans="2:16">
      <c r="B209" s="234"/>
      <c r="C209" s="203"/>
      <c r="D209" s="203"/>
      <c r="E209" s="203"/>
      <c r="F209" s="203"/>
      <c r="G209" s="203"/>
      <c r="H209" s="203"/>
      <c r="I209" s="203"/>
      <c r="J209" s="203"/>
      <c r="K209" s="203"/>
      <c r="L209" s="203"/>
      <c r="M209" s="236"/>
    </row>
    <row r="210" spans="2:16" ht="13.5">
      <c r="B210" s="228" t="s">
        <v>859</v>
      </c>
      <c r="C210" s="229"/>
      <c r="D210" s="229"/>
      <c r="E210" s="229"/>
      <c r="F210" s="229"/>
      <c r="G210" s="229"/>
      <c r="H210" s="229"/>
      <c r="I210" s="229"/>
      <c r="J210" s="229"/>
      <c r="K210" s="229"/>
      <c r="L210" s="229"/>
      <c r="M210" s="230"/>
    </row>
    <row r="211" spans="2:16">
      <c r="B211" s="231"/>
      <c r="C211" s="232"/>
      <c r="D211" s="232"/>
      <c r="E211" s="232"/>
      <c r="F211" s="232"/>
      <c r="G211" s="232"/>
      <c r="H211" s="232"/>
      <c r="I211" s="232"/>
      <c r="J211" s="232"/>
      <c r="K211" s="232"/>
      <c r="L211" s="232"/>
      <c r="M211" s="233"/>
    </row>
    <row r="212" spans="2:16">
      <c r="B212" s="234"/>
      <c r="C212" s="238" t="s">
        <v>255</v>
      </c>
      <c r="D212" s="238" t="s">
        <v>246</v>
      </c>
      <c r="E212" s="238" t="s">
        <v>249</v>
      </c>
      <c r="F212" s="238" t="s">
        <v>247</v>
      </c>
      <c r="G212" s="238" t="s">
        <v>250</v>
      </c>
      <c r="H212" s="238" t="s">
        <v>248</v>
      </c>
      <c r="I212" s="203"/>
      <c r="J212" s="203" t="s">
        <v>251</v>
      </c>
      <c r="K212" s="203" t="s">
        <v>252</v>
      </c>
      <c r="L212" s="203"/>
      <c r="M212" s="236"/>
    </row>
    <row r="213" spans="2:16">
      <c r="B213" s="234"/>
      <c r="C213" s="203" t="s">
        <v>239</v>
      </c>
      <c r="D213" s="203">
        <f>G182</f>
        <v>0</v>
      </c>
      <c r="E213" s="235" t="s">
        <v>235</v>
      </c>
      <c r="F213" s="203">
        <f>G197</f>
        <v>0</v>
      </c>
      <c r="G213" s="235" t="s">
        <v>235</v>
      </c>
      <c r="H213" s="203">
        <f>CO2排出係数!$D$2</f>
        <v>0.51900000000000002</v>
      </c>
      <c r="I213" s="203" t="s">
        <v>221</v>
      </c>
      <c r="J213" s="203"/>
      <c r="K213" s="203">
        <f>IF(F213&gt;D213,"×",(D213-F213)*H213)</f>
        <v>0</v>
      </c>
      <c r="L213" s="235" t="s">
        <v>245</v>
      </c>
      <c r="M213" s="236"/>
    </row>
    <row r="214" spans="2:16" ht="3.75" customHeight="1">
      <c r="B214" s="234"/>
      <c r="C214" s="203"/>
      <c r="D214" s="203"/>
      <c r="E214" s="203"/>
      <c r="F214" s="203"/>
      <c r="G214" s="203"/>
      <c r="J214" s="203"/>
      <c r="K214" s="203"/>
      <c r="L214" s="203"/>
      <c r="M214" s="236"/>
    </row>
    <row r="215" spans="2:16">
      <c r="B215" s="234"/>
      <c r="C215" s="203" t="s">
        <v>240</v>
      </c>
      <c r="D215" s="203">
        <f>G184</f>
        <v>0</v>
      </c>
      <c r="E215" s="235" t="s">
        <v>236</v>
      </c>
      <c r="F215" s="203">
        <f>G199</f>
        <v>0</v>
      </c>
      <c r="G215" s="235" t="s">
        <v>236</v>
      </c>
      <c r="H215" s="203">
        <f>CO2排出係数!$D$3</f>
        <v>2.4900000000000002</v>
      </c>
      <c r="I215" s="203" t="s">
        <v>222</v>
      </c>
      <c r="J215" s="203"/>
      <c r="K215" s="203">
        <f>IF(F215&gt;D215,"×",(D215-F215)*H215)</f>
        <v>0</v>
      </c>
      <c r="L215" s="235" t="s">
        <v>245</v>
      </c>
      <c r="M215" s="236"/>
    </row>
    <row r="216" spans="2:16" ht="3.75" customHeight="1">
      <c r="B216" s="234"/>
      <c r="C216" s="203"/>
      <c r="D216" s="203"/>
      <c r="E216" s="203"/>
      <c r="F216" s="203"/>
      <c r="G216" s="203"/>
      <c r="H216" s="203"/>
      <c r="J216" s="203"/>
      <c r="K216" s="203"/>
      <c r="L216" s="203"/>
      <c r="M216" s="236"/>
    </row>
    <row r="217" spans="2:16">
      <c r="B217" s="234"/>
      <c r="C217" s="203" t="s">
        <v>241</v>
      </c>
      <c r="D217" s="203">
        <f>G186</f>
        <v>0</v>
      </c>
      <c r="E217" s="235" t="s">
        <v>236</v>
      </c>
      <c r="F217" s="203">
        <f>G201</f>
        <v>0</v>
      </c>
      <c r="G217" s="235" t="s">
        <v>236</v>
      </c>
      <c r="H217" s="203">
        <f>CO2排出係数!$D$4</f>
        <v>2.73</v>
      </c>
      <c r="I217" s="203" t="s">
        <v>222</v>
      </c>
      <c r="J217" s="203"/>
      <c r="K217" s="203">
        <f>IF(F217&gt;D217,"×",(D217-F217)*H217)</f>
        <v>0</v>
      </c>
      <c r="L217" s="235" t="s">
        <v>245</v>
      </c>
      <c r="M217" s="236"/>
    </row>
    <row r="218" spans="2:16" ht="3.75" customHeight="1">
      <c r="B218" s="234"/>
      <c r="C218" s="203"/>
      <c r="D218" s="203"/>
      <c r="E218" s="203"/>
      <c r="F218" s="203"/>
      <c r="G218" s="203"/>
      <c r="H218" s="203"/>
      <c r="J218" s="203"/>
      <c r="K218" s="203"/>
      <c r="L218" s="203"/>
      <c r="M218" s="236"/>
    </row>
    <row r="219" spans="2:16">
      <c r="B219" s="234"/>
      <c r="C219" s="203" t="s">
        <v>242</v>
      </c>
      <c r="D219" s="203">
        <f>G188</f>
        <v>0</v>
      </c>
      <c r="E219" s="235" t="s">
        <v>237</v>
      </c>
      <c r="F219" s="203">
        <f>G203</f>
        <v>0</v>
      </c>
      <c r="G219" s="235" t="s">
        <v>237</v>
      </c>
      <c r="H219" s="203">
        <f>CO2排出係数!$D$5</f>
        <v>3</v>
      </c>
      <c r="I219" s="203" t="s">
        <v>234</v>
      </c>
      <c r="J219" s="203"/>
      <c r="K219" s="203">
        <f>IF(F219&gt;D219,"×",(D219-F219)*H219)</f>
        <v>0</v>
      </c>
      <c r="L219" s="235" t="s">
        <v>245</v>
      </c>
      <c r="M219" s="236"/>
    </row>
    <row r="220" spans="2:16" ht="3.75" customHeight="1">
      <c r="B220" s="234"/>
      <c r="C220" s="203"/>
      <c r="D220" s="203"/>
      <c r="E220" s="203"/>
      <c r="F220" s="203"/>
      <c r="G220" s="203"/>
      <c r="H220" s="203"/>
      <c r="J220" s="203"/>
      <c r="K220" s="203"/>
      <c r="L220" s="203"/>
      <c r="M220" s="236"/>
    </row>
    <row r="221" spans="2:16">
      <c r="B221" s="234"/>
      <c r="C221" s="203" t="s">
        <v>243</v>
      </c>
      <c r="D221" s="203">
        <f>G190</f>
        <v>0</v>
      </c>
      <c r="E221" s="235" t="s">
        <v>236</v>
      </c>
      <c r="F221" s="203">
        <f>G205</f>
        <v>0</v>
      </c>
      <c r="G221" s="235" t="s">
        <v>236</v>
      </c>
      <c r="H221" s="203">
        <f>CO2排出係数!$D$6</f>
        <v>2.3199999999999998</v>
      </c>
      <c r="I221" s="203" t="s">
        <v>222</v>
      </c>
      <c r="J221" s="203"/>
      <c r="K221" s="203">
        <f>IF(F221&gt;D221,"×",(D221-F221)*H221)</f>
        <v>0</v>
      </c>
      <c r="L221" s="235" t="s">
        <v>245</v>
      </c>
      <c r="M221" s="236"/>
      <c r="P221" s="203"/>
    </row>
    <row r="222" spans="2:16" ht="3.75" customHeight="1">
      <c r="B222" s="234"/>
      <c r="C222" s="203"/>
      <c r="D222" s="203"/>
      <c r="E222" s="203"/>
      <c r="F222" s="203"/>
      <c r="G222" s="203"/>
      <c r="H222" s="203"/>
      <c r="J222" s="203"/>
      <c r="K222" s="203"/>
      <c r="L222" s="203"/>
      <c r="M222" s="236"/>
    </row>
    <row r="223" spans="2:16">
      <c r="B223" s="234"/>
      <c r="C223" s="203" t="s">
        <v>244</v>
      </c>
      <c r="D223" s="203">
        <f>G192</f>
        <v>0</v>
      </c>
      <c r="E223" s="235" t="s">
        <v>236</v>
      </c>
      <c r="F223" s="203">
        <f>G207</f>
        <v>0</v>
      </c>
      <c r="G223" s="235" t="s">
        <v>236</v>
      </c>
      <c r="H223" s="203">
        <f>CO2排出係数!$D$7</f>
        <v>2.6</v>
      </c>
      <c r="I223" s="203" t="s">
        <v>222</v>
      </c>
      <c r="J223" s="203"/>
      <c r="K223" s="203">
        <f>IF(F223&gt;D223,"×",(D223-F223)*H223)</f>
        <v>0</v>
      </c>
      <c r="L223" s="235" t="s">
        <v>245</v>
      </c>
      <c r="M223" s="236"/>
    </row>
    <row r="224" spans="2:16" ht="3.75" customHeight="1">
      <c r="B224" s="234"/>
      <c r="C224" s="203"/>
      <c r="D224" s="203"/>
      <c r="E224" s="203"/>
      <c r="F224" s="203"/>
      <c r="G224" s="203"/>
      <c r="H224" s="203"/>
      <c r="I224" s="203"/>
      <c r="J224" s="203"/>
      <c r="K224" s="203"/>
      <c r="L224" s="203"/>
      <c r="M224" s="236"/>
    </row>
    <row r="225" spans="2:13">
      <c r="B225" s="234"/>
      <c r="C225" s="203"/>
      <c r="D225" s="203"/>
      <c r="E225" s="235"/>
      <c r="F225" s="203"/>
      <c r="G225" s="235"/>
      <c r="H225" s="235"/>
      <c r="I225" s="203"/>
      <c r="J225" s="203" t="s">
        <v>253</v>
      </c>
      <c r="K225" s="203">
        <f>SUM(K213,K215,K217,K219,K221,K223)</f>
        <v>0</v>
      </c>
      <c r="L225" s="235" t="s">
        <v>245</v>
      </c>
      <c r="M225" s="236"/>
    </row>
    <row r="226" spans="2:13">
      <c r="B226" s="234"/>
      <c r="C226" s="203"/>
      <c r="D226" s="203"/>
      <c r="E226" s="203"/>
      <c r="F226" s="203"/>
      <c r="G226" s="203"/>
      <c r="H226" s="203"/>
      <c r="I226" s="203"/>
      <c r="J226" s="203"/>
      <c r="K226" s="203"/>
      <c r="L226" s="203"/>
      <c r="M226" s="236"/>
    </row>
    <row r="227" spans="2:13">
      <c r="B227" s="455" t="s">
        <v>66</v>
      </c>
      <c r="C227" s="456"/>
      <c r="D227" s="456"/>
      <c r="E227" s="456"/>
      <c r="F227" s="456"/>
      <c r="G227" s="456"/>
      <c r="H227" s="456"/>
      <c r="I227" s="456"/>
      <c r="J227" s="456"/>
      <c r="K227" s="456"/>
      <c r="L227" s="456"/>
      <c r="M227" s="457"/>
    </row>
    <row r="228" spans="2:13" ht="12" customHeight="1">
      <c r="B228" s="479" t="s">
        <v>254</v>
      </c>
      <c r="C228" s="480"/>
      <c r="D228" s="480"/>
      <c r="E228" s="480"/>
      <c r="F228" s="480"/>
      <c r="G228" s="480"/>
      <c r="H228" s="480"/>
      <c r="I228" s="480"/>
      <c r="J228" s="480"/>
      <c r="K228" s="480"/>
      <c r="L228" s="480"/>
      <c r="M228" s="481"/>
    </row>
    <row r="229" spans="2:13">
      <c r="B229" s="482"/>
      <c r="C229" s="483"/>
      <c r="D229" s="483"/>
      <c r="E229" s="483"/>
      <c r="F229" s="483"/>
      <c r="G229" s="483"/>
      <c r="H229" s="483"/>
      <c r="I229" s="483"/>
      <c r="J229" s="483"/>
      <c r="K229" s="483"/>
      <c r="L229" s="483"/>
      <c r="M229" s="484"/>
    </row>
    <row r="230" spans="2:13">
      <c r="B230" s="482"/>
      <c r="C230" s="483"/>
      <c r="D230" s="483"/>
      <c r="E230" s="483"/>
      <c r="F230" s="483"/>
      <c r="G230" s="483"/>
      <c r="H230" s="483"/>
      <c r="I230" s="483"/>
      <c r="J230" s="483"/>
      <c r="K230" s="483"/>
      <c r="L230" s="483"/>
      <c r="M230" s="484"/>
    </row>
    <row r="231" spans="2:13">
      <c r="B231" s="482"/>
      <c r="C231" s="483"/>
      <c r="D231" s="483"/>
      <c r="E231" s="483"/>
      <c r="F231" s="483"/>
      <c r="G231" s="483"/>
      <c r="H231" s="483"/>
      <c r="I231" s="483"/>
      <c r="J231" s="483"/>
      <c r="K231" s="483"/>
      <c r="L231" s="483"/>
      <c r="M231" s="484"/>
    </row>
    <row r="232" spans="2:13">
      <c r="B232" s="482"/>
      <c r="C232" s="483"/>
      <c r="D232" s="483"/>
      <c r="E232" s="483"/>
      <c r="F232" s="483"/>
      <c r="G232" s="483"/>
      <c r="H232" s="483"/>
      <c r="I232" s="483"/>
      <c r="J232" s="483"/>
      <c r="K232" s="483"/>
      <c r="L232" s="483"/>
      <c r="M232" s="484"/>
    </row>
    <row r="233" spans="2:13">
      <c r="B233" s="482"/>
      <c r="C233" s="483"/>
      <c r="D233" s="483"/>
      <c r="E233" s="483"/>
      <c r="F233" s="483"/>
      <c r="G233" s="483"/>
      <c r="H233" s="483"/>
      <c r="I233" s="483"/>
      <c r="J233" s="483"/>
      <c r="K233" s="483"/>
      <c r="L233" s="483"/>
      <c r="M233" s="484"/>
    </row>
    <row r="234" spans="2:13">
      <c r="B234" s="482"/>
      <c r="C234" s="483"/>
      <c r="D234" s="483"/>
      <c r="E234" s="483"/>
      <c r="F234" s="483"/>
      <c r="G234" s="483"/>
      <c r="H234" s="483"/>
      <c r="I234" s="483"/>
      <c r="J234" s="483"/>
      <c r="K234" s="483"/>
      <c r="L234" s="483"/>
      <c r="M234" s="484"/>
    </row>
    <row r="235" spans="2:13">
      <c r="B235" s="482"/>
      <c r="C235" s="483"/>
      <c r="D235" s="483"/>
      <c r="E235" s="483"/>
      <c r="F235" s="483"/>
      <c r="G235" s="483"/>
      <c r="H235" s="483"/>
      <c r="I235" s="483"/>
      <c r="J235" s="483"/>
      <c r="K235" s="483"/>
      <c r="L235" s="483"/>
      <c r="M235" s="484"/>
    </row>
    <row r="236" spans="2:13">
      <c r="B236" s="482"/>
      <c r="C236" s="483"/>
      <c r="D236" s="483"/>
      <c r="E236" s="483"/>
      <c r="F236" s="483"/>
      <c r="G236" s="483"/>
      <c r="H236" s="483"/>
      <c r="I236" s="483"/>
      <c r="J236" s="483"/>
      <c r="K236" s="483"/>
      <c r="L236" s="483"/>
      <c r="M236" s="484"/>
    </row>
    <row r="237" spans="2:13">
      <c r="B237" s="485"/>
      <c r="C237" s="486"/>
      <c r="D237" s="486"/>
      <c r="E237" s="486"/>
      <c r="F237" s="486"/>
      <c r="G237" s="486"/>
      <c r="H237" s="486"/>
      <c r="I237" s="486"/>
      <c r="J237" s="486"/>
      <c r="K237" s="486"/>
      <c r="L237" s="486"/>
      <c r="M237" s="487"/>
    </row>
  </sheetData>
  <sheetProtection algorithmName="SHA-512" hashValue="v3JBH+27sfNK3TnKfbg6n8ifyESKjk9Pyd39LGZxdcuaAiQWqiqsTLSWX1b3jh/tlfU86BWZF62jpaKw3+NguQ==" saltValue="F8Sj5LInQfHEQh1U1dmiCQ==" spinCount="100000" sheet="1" objects="1" scenarios="1" autoFilter="0"/>
  <mergeCells count="22">
    <mergeCell ref="B92:M100"/>
    <mergeCell ref="B70:M79"/>
    <mergeCell ref="B83:M84"/>
    <mergeCell ref="B85:M85"/>
    <mergeCell ref="B86:M90"/>
    <mergeCell ref="B91:M91"/>
    <mergeCell ref="B171:M179"/>
    <mergeCell ref="B227:M227"/>
    <mergeCell ref="B228:M237"/>
    <mergeCell ref="B148:M148"/>
    <mergeCell ref="B149:M158"/>
    <mergeCell ref="B162:M163"/>
    <mergeCell ref="B164:M164"/>
    <mergeCell ref="B165:M169"/>
    <mergeCell ref="B170:M170"/>
    <mergeCell ref="B1:C1"/>
    <mergeCell ref="B69:M69"/>
    <mergeCell ref="B4:M5"/>
    <mergeCell ref="B6:M6"/>
    <mergeCell ref="B7:M11"/>
    <mergeCell ref="B12:M12"/>
    <mergeCell ref="B13:M21"/>
  </mergeCells>
  <phoneticPr fontId="62"/>
  <dataValidations disablePrompts="1" count="1">
    <dataValidation type="custom" allowBlank="1" showInputMessage="1" showErrorMessage="1" sqref="G24 G26 G28 G30 G32 G34 G39 G41 G43 G45 G47 G49 G103 G105 G107 G109 G111 G113 G118 G120 G122 G124 G126 G128 G182 G184 G186 G188 G190 G192 G197 G199 G201 G203 G205 G207">
      <formula1>ISNUMBER(G24)</formula1>
    </dataValidation>
  </dataValidations>
  <printOptions horizontalCentered="1"/>
  <pageMargins left="0.39370078740157483" right="0.39370078740157483" top="0.39370078740157483" bottom="0.39370078740157483" header="0.31496062992125984" footer="0.31496062992125984"/>
  <pageSetup paperSize="9" orientation="portrait" r:id="rId1"/>
  <rowBreaks count="2" manualBreakCount="2">
    <brk id="79" min="1" max="12" man="1"/>
    <brk id="158" min="1" max="12"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214"/>
  <sheetViews>
    <sheetView showGridLines="0" tabSelected="1" view="pageBreakPreview" zoomScaleNormal="100" zoomScaleSheetLayoutView="100" workbookViewId="0"/>
  </sheetViews>
  <sheetFormatPr defaultRowHeight="20.100000000000001" customHeight="1"/>
  <cols>
    <col min="1" max="1" width="3.33203125" style="19" customWidth="1"/>
    <col min="2" max="13" width="10.83203125" style="19" customWidth="1"/>
    <col min="14" max="14" width="5.83203125" style="19" customWidth="1"/>
    <col min="15" max="15" width="40.83203125" style="19" customWidth="1"/>
    <col min="16" max="16" width="9.33203125" style="23" customWidth="1"/>
    <col min="17" max="16384" width="9.33203125" style="19"/>
  </cols>
  <sheetData>
    <row r="1" spans="1:15" ht="20.100000000000001" customHeight="1">
      <c r="A1" s="161" t="s">
        <v>860</v>
      </c>
      <c r="B1" s="162"/>
      <c r="C1" s="162"/>
      <c r="D1" s="162"/>
      <c r="E1" s="163"/>
      <c r="F1" s="163"/>
      <c r="G1" s="162"/>
      <c r="H1" s="162"/>
      <c r="I1" s="162"/>
      <c r="J1" s="162"/>
      <c r="K1" s="164" t="s">
        <v>861</v>
      </c>
      <c r="L1" s="673"/>
      <c r="M1" s="673"/>
      <c r="O1" s="22"/>
    </row>
    <row r="2" spans="1:15" ht="9.9499999999999993" customHeight="1">
      <c r="A2" s="165"/>
      <c r="B2" s="162"/>
      <c r="C2" s="162"/>
      <c r="D2" s="162"/>
      <c r="E2" s="162"/>
      <c r="F2" s="162"/>
      <c r="G2" s="162"/>
      <c r="H2" s="162"/>
      <c r="I2" s="162"/>
      <c r="J2" s="162"/>
      <c r="K2" s="162"/>
      <c r="L2" s="162"/>
      <c r="M2" s="166"/>
    </row>
    <row r="3" spans="1:15" ht="20.100000000000001" customHeight="1">
      <c r="A3" s="165"/>
      <c r="B3" s="162"/>
      <c r="C3" s="167"/>
      <c r="D3" s="162" t="s">
        <v>374</v>
      </c>
      <c r="E3" s="163"/>
      <c r="F3" s="168"/>
      <c r="G3" s="162" t="s">
        <v>375</v>
      </c>
      <c r="H3" s="163"/>
      <c r="I3" s="163"/>
      <c r="J3" s="169"/>
      <c r="K3" s="162" t="s">
        <v>891</v>
      </c>
      <c r="L3" s="162"/>
      <c r="M3" s="162"/>
      <c r="O3" s="22"/>
    </row>
    <row r="4" spans="1:15" ht="9.9499999999999993" customHeight="1">
      <c r="A4" s="165"/>
      <c r="B4" s="162"/>
      <c r="C4" s="162"/>
      <c r="D4" s="162"/>
      <c r="E4" s="162"/>
      <c r="F4" s="162"/>
      <c r="G4" s="162"/>
      <c r="H4" s="162"/>
      <c r="I4" s="162"/>
      <c r="J4" s="162"/>
      <c r="K4" s="162"/>
      <c r="L4" s="162"/>
      <c r="M4" s="166"/>
    </row>
    <row r="5" spans="1:15" ht="20.100000000000001" customHeight="1">
      <c r="A5" s="162"/>
      <c r="B5" s="529" t="s">
        <v>229</v>
      </c>
      <c r="C5" s="529"/>
      <c r="D5" s="530"/>
      <c r="E5" s="530"/>
      <c r="F5" s="530"/>
      <c r="G5" s="530"/>
      <c r="H5" s="530"/>
      <c r="I5" s="530"/>
      <c r="J5" s="529" t="s">
        <v>90</v>
      </c>
      <c r="K5" s="529"/>
      <c r="L5" s="585"/>
      <c r="M5" s="585"/>
    </row>
    <row r="6" spans="1:15" ht="20.100000000000001" customHeight="1">
      <c r="A6" s="162"/>
      <c r="B6" s="529" t="s">
        <v>78</v>
      </c>
      <c r="C6" s="529"/>
      <c r="D6" s="530"/>
      <c r="E6" s="530"/>
      <c r="F6" s="530"/>
      <c r="G6" s="530"/>
      <c r="H6" s="530"/>
      <c r="I6" s="530"/>
      <c r="J6" s="529" t="s">
        <v>91</v>
      </c>
      <c r="K6" s="529"/>
      <c r="L6" s="585"/>
      <c r="M6" s="585"/>
    </row>
    <row r="7" spans="1:15" ht="20.100000000000001" customHeight="1">
      <c r="A7" s="162"/>
      <c r="B7" s="529" t="s">
        <v>20</v>
      </c>
      <c r="C7" s="529"/>
      <c r="D7" s="530"/>
      <c r="E7" s="530"/>
      <c r="F7" s="530"/>
      <c r="G7" s="530"/>
      <c r="H7" s="530"/>
      <c r="I7" s="530"/>
      <c r="J7" s="529" t="s">
        <v>475</v>
      </c>
      <c r="K7" s="529"/>
      <c r="L7" s="587"/>
      <c r="M7" s="587"/>
    </row>
    <row r="8" spans="1:15" ht="20.100000000000001" customHeight="1">
      <c r="A8" s="162"/>
      <c r="B8" s="588" t="s">
        <v>476</v>
      </c>
      <c r="C8" s="588"/>
      <c r="D8" s="529" t="s">
        <v>21</v>
      </c>
      <c r="E8" s="529"/>
      <c r="F8" s="529" t="s">
        <v>295</v>
      </c>
      <c r="G8" s="529"/>
      <c r="H8" s="588" t="s">
        <v>753</v>
      </c>
      <c r="I8" s="588"/>
      <c r="J8" s="551" t="s">
        <v>840</v>
      </c>
      <c r="K8" s="552"/>
      <c r="L8" s="589"/>
      <c r="M8" s="590"/>
    </row>
    <row r="9" spans="1:15" ht="20.100000000000001" customHeight="1">
      <c r="A9" s="162"/>
      <c r="B9" s="587"/>
      <c r="C9" s="587"/>
      <c r="D9" s="585"/>
      <c r="E9" s="585"/>
      <c r="F9" s="585"/>
      <c r="G9" s="585"/>
      <c r="H9" s="538"/>
      <c r="I9" s="539"/>
      <c r="J9" s="529" t="s">
        <v>345</v>
      </c>
      <c r="K9" s="529"/>
      <c r="L9" s="529"/>
      <c r="M9" s="529"/>
    </row>
    <row r="10" spans="1:15" ht="20.100000000000001" customHeight="1">
      <c r="A10" s="162"/>
      <c r="B10" s="529" t="s">
        <v>36</v>
      </c>
      <c r="C10" s="529"/>
      <c r="D10" s="529" t="s">
        <v>37</v>
      </c>
      <c r="E10" s="529"/>
      <c r="F10" s="529" t="s">
        <v>720</v>
      </c>
      <c r="G10" s="529"/>
      <c r="H10" s="540"/>
      <c r="I10" s="541"/>
      <c r="J10" s="553"/>
      <c r="K10" s="554"/>
      <c r="L10" s="554"/>
      <c r="M10" s="555"/>
    </row>
    <row r="11" spans="1:15" ht="20.100000000000001" customHeight="1">
      <c r="A11" s="162"/>
      <c r="B11" s="531"/>
      <c r="C11" s="531"/>
      <c r="D11" s="531"/>
      <c r="E11" s="531"/>
      <c r="F11" s="533" t="str">
        <f>IF(ISBLANK(D11),"-",(D11-B11)+1)</f>
        <v>-</v>
      </c>
      <c r="G11" s="533"/>
      <c r="H11" s="542"/>
      <c r="I11" s="543"/>
      <c r="J11" s="556"/>
      <c r="K11" s="557"/>
      <c r="L11" s="557"/>
      <c r="M11" s="558"/>
    </row>
    <row r="12" spans="1:15" ht="20.100000000000001" customHeight="1">
      <c r="A12" s="162"/>
      <c r="B12" s="544" t="s">
        <v>376</v>
      </c>
      <c r="C12" s="545"/>
      <c r="D12" s="545"/>
      <c r="E12" s="545"/>
      <c r="F12" s="545"/>
      <c r="G12" s="546"/>
      <c r="H12" s="170"/>
      <c r="I12" s="171"/>
      <c r="J12" s="559"/>
      <c r="K12" s="560"/>
      <c r="L12" s="560"/>
      <c r="M12" s="561"/>
    </row>
    <row r="13" spans="1:15" ht="20.100000000000001" customHeight="1">
      <c r="A13" s="162"/>
      <c r="B13" s="529" t="s">
        <v>377</v>
      </c>
      <c r="C13" s="529"/>
      <c r="D13" s="529" t="s">
        <v>378</v>
      </c>
      <c r="E13" s="529"/>
      <c r="F13" s="529" t="s">
        <v>480</v>
      </c>
      <c r="G13" s="529"/>
      <c r="H13" s="170"/>
      <c r="I13" s="171"/>
      <c r="J13" s="529" t="s">
        <v>346</v>
      </c>
      <c r="K13" s="529"/>
      <c r="L13" s="529"/>
      <c r="M13" s="529"/>
    </row>
    <row r="14" spans="1:15" ht="20.100000000000001" customHeight="1">
      <c r="A14" s="162"/>
      <c r="B14" s="531"/>
      <c r="C14" s="531"/>
      <c r="D14" s="531"/>
      <c r="E14" s="531"/>
      <c r="F14" s="533" t="str">
        <f>IF(ISBLANK(D14),"0",(D14-B14)+1)</f>
        <v>0</v>
      </c>
      <c r="G14" s="533"/>
      <c r="H14" s="170"/>
      <c r="I14" s="171"/>
      <c r="J14" s="553"/>
      <c r="K14" s="554"/>
      <c r="L14" s="554"/>
      <c r="M14" s="555"/>
    </row>
    <row r="15" spans="1:15" ht="39.950000000000003" customHeight="1">
      <c r="A15" s="162"/>
      <c r="B15" s="532" t="s">
        <v>893</v>
      </c>
      <c r="C15" s="529"/>
      <c r="D15" s="532" t="s">
        <v>892</v>
      </c>
      <c r="E15" s="529"/>
      <c r="F15" s="529" t="s">
        <v>335</v>
      </c>
      <c r="G15" s="529"/>
      <c r="H15" s="597"/>
      <c r="I15" s="598"/>
      <c r="J15" s="556"/>
      <c r="K15" s="557"/>
      <c r="L15" s="557"/>
      <c r="M15" s="558"/>
    </row>
    <row r="16" spans="1:15" ht="20.100000000000001" customHeight="1">
      <c r="A16" s="162"/>
      <c r="B16" s="531"/>
      <c r="C16" s="531"/>
      <c r="D16" s="577" t="str">
        <f>IF(ISBLANK(B16),"-",B16+29)</f>
        <v>-</v>
      </c>
      <c r="E16" s="577"/>
      <c r="F16" s="578" t="s">
        <v>373</v>
      </c>
      <c r="G16" s="578"/>
      <c r="H16" s="579"/>
      <c r="I16" s="580"/>
      <c r="J16" s="559"/>
      <c r="K16" s="560"/>
      <c r="L16" s="560"/>
      <c r="M16" s="561"/>
    </row>
    <row r="17" spans="1:16" ht="20.100000000000001" customHeight="1">
      <c r="A17" s="162"/>
      <c r="B17" s="172" t="s">
        <v>894</v>
      </c>
      <c r="C17" s="173"/>
      <c r="D17" s="173"/>
      <c r="E17" s="173"/>
      <c r="F17" s="174"/>
      <c r="G17" s="174"/>
      <c r="H17" s="175"/>
      <c r="I17" s="175"/>
      <c r="J17" s="176"/>
      <c r="K17" s="176"/>
      <c r="L17" s="176"/>
      <c r="M17" s="176"/>
    </row>
    <row r="18" spans="1:16" ht="20.100000000000001" customHeight="1">
      <c r="A18" s="162"/>
      <c r="B18" s="172"/>
      <c r="C18" s="162"/>
      <c r="D18" s="162"/>
      <c r="E18" s="162"/>
      <c r="F18" s="162"/>
      <c r="G18" s="162"/>
      <c r="H18" s="162"/>
      <c r="I18" s="162"/>
      <c r="J18" s="162"/>
      <c r="K18" s="162"/>
      <c r="L18" s="162"/>
      <c r="M18" s="162"/>
    </row>
    <row r="19" spans="1:16" ht="20.100000000000001" customHeight="1">
      <c r="A19" s="177" t="s">
        <v>372</v>
      </c>
      <c r="B19" s="161" t="s">
        <v>715</v>
      </c>
      <c r="C19" s="162"/>
      <c r="D19" s="162"/>
      <c r="E19" s="162"/>
      <c r="F19" s="162"/>
      <c r="G19" s="162"/>
      <c r="H19" s="162"/>
      <c r="I19" s="162"/>
      <c r="J19" s="162"/>
      <c r="K19" s="162"/>
      <c r="L19" s="162"/>
      <c r="M19" s="162"/>
    </row>
    <row r="20" spans="1:16" ht="20.100000000000001" customHeight="1">
      <c r="A20" s="166"/>
      <c r="B20" s="165"/>
      <c r="C20" s="162"/>
      <c r="D20" s="162"/>
      <c r="E20" s="162"/>
      <c r="F20" s="162"/>
      <c r="G20" s="178" t="s">
        <v>573</v>
      </c>
      <c r="H20" s="179"/>
      <c r="I20" s="180" t="s">
        <v>494</v>
      </c>
      <c r="J20" s="150" t="str">
        <f>IF(ISBLANK(B16),"-",$B$16)</f>
        <v>-</v>
      </c>
      <c r="K20" s="181" t="s">
        <v>360</v>
      </c>
      <c r="L20" s="151" t="str">
        <f>$D$16</f>
        <v>-</v>
      </c>
      <c r="M20" s="179" t="s">
        <v>493</v>
      </c>
    </row>
    <row r="21" spans="1:16" ht="20.100000000000001" customHeight="1">
      <c r="A21" s="162"/>
      <c r="B21" s="182" t="s">
        <v>452</v>
      </c>
      <c r="C21" s="163"/>
      <c r="D21" s="163"/>
      <c r="E21" s="163"/>
      <c r="F21" s="163"/>
      <c r="G21" s="163"/>
      <c r="H21" s="163"/>
      <c r="I21" s="163"/>
      <c r="J21" s="163"/>
      <c r="K21" s="163"/>
      <c r="L21" s="163"/>
      <c r="M21" s="163"/>
      <c r="N21" s="20"/>
    </row>
    <row r="22" spans="1:16" ht="20.100000000000001" customHeight="1">
      <c r="A22" s="162"/>
      <c r="B22" s="182" t="s">
        <v>574</v>
      </c>
      <c r="C22" s="163"/>
      <c r="D22" s="163"/>
      <c r="E22" s="163"/>
      <c r="F22" s="163"/>
      <c r="G22" s="163"/>
      <c r="H22" s="163"/>
      <c r="I22" s="163"/>
      <c r="J22" s="163"/>
      <c r="K22" s="163"/>
      <c r="L22" s="163"/>
      <c r="M22" s="163"/>
      <c r="N22" s="20"/>
    </row>
    <row r="23" spans="1:16" ht="15" customHeight="1">
      <c r="A23" s="162"/>
      <c r="B23" s="562" t="s">
        <v>92</v>
      </c>
      <c r="C23" s="563"/>
      <c r="D23" s="562" t="s">
        <v>142</v>
      </c>
      <c r="E23" s="563"/>
      <c r="F23" s="534" t="s">
        <v>699</v>
      </c>
      <c r="G23" s="535"/>
      <c r="H23" s="534" t="s">
        <v>799</v>
      </c>
      <c r="I23" s="535"/>
      <c r="J23" s="508" t="s">
        <v>495</v>
      </c>
      <c r="K23" s="509"/>
      <c r="L23" s="509"/>
      <c r="M23" s="510"/>
      <c r="N23" s="20"/>
      <c r="O23" s="507"/>
      <c r="P23" s="507"/>
    </row>
    <row r="24" spans="1:16" ht="15" customHeight="1">
      <c r="A24" s="162"/>
      <c r="B24" s="564"/>
      <c r="C24" s="565"/>
      <c r="D24" s="564"/>
      <c r="E24" s="565"/>
      <c r="F24" s="536"/>
      <c r="G24" s="537"/>
      <c r="H24" s="536"/>
      <c r="I24" s="537"/>
      <c r="J24" s="183" t="s">
        <v>338</v>
      </c>
      <c r="K24" s="508" t="s">
        <v>725</v>
      </c>
      <c r="L24" s="510"/>
      <c r="M24" s="183" t="s">
        <v>336</v>
      </c>
      <c r="N24" s="20"/>
      <c r="O24" s="507"/>
      <c r="P24" s="507"/>
    </row>
    <row r="25" spans="1:16" ht="20.100000000000001" customHeight="1">
      <c r="A25" s="162"/>
      <c r="B25" s="547" t="s">
        <v>17</v>
      </c>
      <c r="C25" s="548"/>
      <c r="D25" s="527" t="s">
        <v>420</v>
      </c>
      <c r="E25" s="528"/>
      <c r="F25" s="499"/>
      <c r="G25" s="500"/>
      <c r="H25" s="499"/>
      <c r="I25" s="500"/>
      <c r="J25" s="14"/>
      <c r="K25" s="499"/>
      <c r="L25" s="500"/>
      <c r="M25" s="14"/>
      <c r="N25" s="20"/>
    </row>
    <row r="26" spans="1:16" ht="20.100000000000001" customHeight="1">
      <c r="A26" s="162"/>
      <c r="B26" s="549"/>
      <c r="C26" s="550"/>
      <c r="D26" s="527" t="s">
        <v>421</v>
      </c>
      <c r="E26" s="528"/>
      <c r="F26" s="499"/>
      <c r="G26" s="500"/>
      <c r="H26" s="499"/>
      <c r="I26" s="500"/>
      <c r="J26" s="14"/>
      <c r="K26" s="499"/>
      <c r="L26" s="500"/>
      <c r="M26" s="14"/>
      <c r="N26" s="20"/>
    </row>
    <row r="27" spans="1:16" ht="20.100000000000001" customHeight="1">
      <c r="A27" s="162"/>
      <c r="B27" s="549"/>
      <c r="C27" s="550"/>
      <c r="D27" s="527" t="s">
        <v>422</v>
      </c>
      <c r="E27" s="528"/>
      <c r="F27" s="499"/>
      <c r="G27" s="500"/>
      <c r="H27" s="499"/>
      <c r="I27" s="500"/>
      <c r="J27" s="14"/>
      <c r="K27" s="499"/>
      <c r="L27" s="500"/>
      <c r="M27" s="14"/>
      <c r="N27" s="20"/>
    </row>
    <row r="28" spans="1:16" ht="20.100000000000001" customHeight="1">
      <c r="A28" s="162"/>
      <c r="B28" s="549"/>
      <c r="C28" s="550"/>
      <c r="D28" s="527" t="s">
        <v>423</v>
      </c>
      <c r="E28" s="528"/>
      <c r="F28" s="499"/>
      <c r="G28" s="500"/>
      <c r="H28" s="499"/>
      <c r="I28" s="500"/>
      <c r="J28" s="14"/>
      <c r="K28" s="499"/>
      <c r="L28" s="500"/>
      <c r="M28" s="14"/>
      <c r="N28" s="20"/>
      <c r="P28" s="28"/>
    </row>
    <row r="29" spans="1:16" ht="20.100000000000001" customHeight="1">
      <c r="A29" s="162"/>
      <c r="B29" s="547" t="s">
        <v>18</v>
      </c>
      <c r="C29" s="548"/>
      <c r="D29" s="527" t="s">
        <v>99</v>
      </c>
      <c r="E29" s="528"/>
      <c r="F29" s="499"/>
      <c r="G29" s="500"/>
      <c r="H29" s="499"/>
      <c r="I29" s="500"/>
      <c r="J29" s="14"/>
      <c r="K29" s="499"/>
      <c r="L29" s="500"/>
      <c r="M29" s="14"/>
      <c r="N29" s="7"/>
    </row>
    <row r="30" spans="1:16" ht="20.100000000000001" customHeight="1">
      <c r="A30" s="162"/>
      <c r="B30" s="549"/>
      <c r="C30" s="550"/>
      <c r="D30" s="527" t="s">
        <v>100</v>
      </c>
      <c r="E30" s="528"/>
      <c r="F30" s="499"/>
      <c r="G30" s="500"/>
      <c r="H30" s="499"/>
      <c r="I30" s="500"/>
      <c r="J30" s="14"/>
      <c r="K30" s="499"/>
      <c r="L30" s="500"/>
      <c r="M30" s="14"/>
      <c r="N30" s="7"/>
    </row>
    <row r="31" spans="1:16" ht="20.100000000000001" customHeight="1">
      <c r="A31" s="162"/>
      <c r="B31" s="549"/>
      <c r="C31" s="550"/>
      <c r="D31" s="527" t="s">
        <v>159</v>
      </c>
      <c r="E31" s="528"/>
      <c r="F31" s="499"/>
      <c r="G31" s="500"/>
      <c r="H31" s="499"/>
      <c r="I31" s="500"/>
      <c r="J31" s="14"/>
      <c r="K31" s="499"/>
      <c r="L31" s="500"/>
      <c r="M31" s="14"/>
    </row>
    <row r="32" spans="1:16" ht="20.100000000000001" customHeight="1">
      <c r="A32" s="162"/>
      <c r="B32" s="573"/>
      <c r="C32" s="574"/>
      <c r="D32" s="527" t="s">
        <v>157</v>
      </c>
      <c r="E32" s="528"/>
      <c r="F32" s="499"/>
      <c r="G32" s="500"/>
      <c r="H32" s="499"/>
      <c r="I32" s="500"/>
      <c r="J32" s="14"/>
      <c r="K32" s="499"/>
      <c r="L32" s="500"/>
      <c r="M32" s="14"/>
      <c r="N32" s="29"/>
    </row>
    <row r="33" spans="1:20" ht="20.100000000000001" customHeight="1">
      <c r="A33" s="162"/>
      <c r="B33" s="566" t="s">
        <v>19</v>
      </c>
      <c r="C33" s="567"/>
      <c r="D33" s="527" t="s">
        <v>424</v>
      </c>
      <c r="E33" s="528"/>
      <c r="F33" s="499"/>
      <c r="G33" s="500"/>
      <c r="H33" s="499"/>
      <c r="I33" s="500"/>
      <c r="J33" s="14"/>
      <c r="K33" s="499"/>
      <c r="L33" s="500"/>
      <c r="M33" s="14"/>
      <c r="N33" s="6"/>
      <c r="O33" s="30"/>
      <c r="P33" s="30"/>
      <c r="Q33" s="30"/>
      <c r="R33" s="30"/>
      <c r="S33" s="30"/>
      <c r="T33" s="30"/>
    </row>
    <row r="34" spans="1:20" ht="20.100000000000001" customHeight="1">
      <c r="A34" s="162"/>
      <c r="B34" s="568"/>
      <c r="C34" s="569"/>
      <c r="D34" s="527" t="s">
        <v>425</v>
      </c>
      <c r="E34" s="528"/>
      <c r="F34" s="499"/>
      <c r="G34" s="500"/>
      <c r="H34" s="499"/>
      <c r="I34" s="500"/>
      <c r="J34" s="14"/>
      <c r="K34" s="499"/>
      <c r="L34" s="500"/>
      <c r="M34" s="14"/>
      <c r="N34" s="6"/>
      <c r="O34" s="30"/>
      <c r="P34" s="572"/>
      <c r="Q34" s="572"/>
      <c r="R34" s="30"/>
      <c r="S34" s="30"/>
      <c r="T34" s="30"/>
    </row>
    <row r="35" spans="1:20" ht="20.100000000000001" customHeight="1">
      <c r="A35" s="162"/>
      <c r="B35" s="568"/>
      <c r="C35" s="569"/>
      <c r="D35" s="527" t="s">
        <v>426</v>
      </c>
      <c r="E35" s="528"/>
      <c r="F35" s="499"/>
      <c r="G35" s="500"/>
      <c r="H35" s="499"/>
      <c r="I35" s="500"/>
      <c r="J35" s="14"/>
      <c r="K35" s="499"/>
      <c r="L35" s="500"/>
      <c r="M35" s="14"/>
      <c r="N35" s="6"/>
      <c r="O35" s="30"/>
      <c r="P35" s="31"/>
      <c r="Q35" s="31"/>
      <c r="R35" s="30"/>
      <c r="S35" s="30"/>
      <c r="T35" s="30"/>
    </row>
    <row r="36" spans="1:20" ht="20.100000000000001" customHeight="1">
      <c r="A36" s="162"/>
      <c r="B36" s="570"/>
      <c r="C36" s="571"/>
      <c r="D36" s="527" t="s">
        <v>427</v>
      </c>
      <c r="E36" s="528"/>
      <c r="F36" s="499"/>
      <c r="G36" s="500"/>
      <c r="H36" s="499"/>
      <c r="I36" s="500"/>
      <c r="J36" s="14"/>
      <c r="K36" s="499"/>
      <c r="L36" s="500"/>
      <c r="M36" s="14"/>
      <c r="N36" s="6"/>
      <c r="O36" s="30"/>
      <c r="P36" s="31"/>
      <c r="Q36" s="31"/>
      <c r="R36" s="30"/>
      <c r="S36" s="30"/>
      <c r="T36" s="30"/>
    </row>
    <row r="37" spans="1:20" ht="20.100000000000001" customHeight="1">
      <c r="A37" s="162"/>
      <c r="B37" s="547" t="s">
        <v>102</v>
      </c>
      <c r="C37" s="548"/>
      <c r="D37" s="527" t="s">
        <v>104</v>
      </c>
      <c r="E37" s="528"/>
      <c r="F37" s="499"/>
      <c r="G37" s="500"/>
      <c r="H37" s="499"/>
      <c r="I37" s="500"/>
      <c r="J37" s="14"/>
      <c r="K37" s="499"/>
      <c r="L37" s="500"/>
      <c r="M37" s="14"/>
      <c r="N37" s="6"/>
      <c r="O37" s="30"/>
      <c r="P37" s="31"/>
      <c r="Q37" s="31"/>
      <c r="R37" s="30"/>
      <c r="S37" s="30"/>
      <c r="T37" s="30"/>
    </row>
    <row r="38" spans="1:20" ht="20.100000000000001" customHeight="1">
      <c r="A38" s="162"/>
      <c r="B38" s="573"/>
      <c r="C38" s="574"/>
      <c r="D38" s="527" t="s">
        <v>106</v>
      </c>
      <c r="E38" s="528"/>
      <c r="F38" s="499"/>
      <c r="G38" s="500"/>
      <c r="H38" s="499"/>
      <c r="I38" s="500"/>
      <c r="J38" s="14"/>
      <c r="K38" s="499"/>
      <c r="L38" s="500"/>
      <c r="M38" s="14"/>
      <c r="N38" s="6"/>
      <c r="O38" s="30"/>
      <c r="P38" s="31"/>
      <c r="Q38" s="31"/>
      <c r="R38" s="30"/>
      <c r="S38" s="30"/>
      <c r="T38" s="30"/>
    </row>
    <row r="39" spans="1:20" ht="20.100000000000001" customHeight="1">
      <c r="A39" s="162"/>
      <c r="B39" s="176"/>
      <c r="C39" s="176"/>
      <c r="D39" s="184"/>
      <c r="E39" s="184"/>
      <c r="F39" s="174"/>
      <c r="G39" s="174"/>
      <c r="H39" s="174"/>
      <c r="I39" s="174"/>
      <c r="J39" s="174"/>
      <c r="K39" s="174"/>
      <c r="L39" s="185"/>
      <c r="M39" s="186"/>
      <c r="N39" s="6"/>
      <c r="P39" s="28"/>
      <c r="Q39" s="28"/>
    </row>
    <row r="40" spans="1:20" ht="15" customHeight="1">
      <c r="A40" s="162"/>
      <c r="B40" s="562" t="s">
        <v>92</v>
      </c>
      <c r="C40" s="563"/>
      <c r="D40" s="562" t="s">
        <v>142</v>
      </c>
      <c r="E40" s="563"/>
      <c r="F40" s="534" t="s">
        <v>699</v>
      </c>
      <c r="G40" s="535"/>
      <c r="H40" s="534" t="s">
        <v>800</v>
      </c>
      <c r="I40" s="535"/>
      <c r="J40" s="522" t="s">
        <v>799</v>
      </c>
      <c r="K40" s="522"/>
      <c r="L40" s="501" t="s">
        <v>885</v>
      </c>
      <c r="M40" s="502"/>
      <c r="N40" s="20"/>
      <c r="O40" s="507"/>
      <c r="P40" s="507"/>
    </row>
    <row r="41" spans="1:20" ht="15" customHeight="1">
      <c r="A41" s="162"/>
      <c r="B41" s="564"/>
      <c r="C41" s="565"/>
      <c r="D41" s="564"/>
      <c r="E41" s="565"/>
      <c r="F41" s="536"/>
      <c r="G41" s="537"/>
      <c r="H41" s="536"/>
      <c r="I41" s="537"/>
      <c r="J41" s="522"/>
      <c r="K41" s="522"/>
      <c r="L41" s="505"/>
      <c r="M41" s="506"/>
      <c r="N41" s="20"/>
      <c r="O41" s="507"/>
      <c r="P41" s="507"/>
    </row>
    <row r="42" spans="1:20" ht="20.100000000000001" customHeight="1">
      <c r="A42" s="162"/>
      <c r="B42" s="547" t="s">
        <v>4</v>
      </c>
      <c r="C42" s="548"/>
      <c r="D42" s="527" t="s">
        <v>132</v>
      </c>
      <c r="E42" s="528"/>
      <c r="F42" s="499"/>
      <c r="G42" s="500"/>
      <c r="H42" s="499"/>
      <c r="I42" s="500"/>
      <c r="J42" s="499"/>
      <c r="K42" s="500"/>
      <c r="L42" s="501" t="s">
        <v>886</v>
      </c>
      <c r="M42" s="502"/>
      <c r="N42" s="6"/>
      <c r="O42" s="30"/>
      <c r="P42" s="31"/>
      <c r="Q42" s="31"/>
      <c r="R42" s="30"/>
      <c r="S42" s="30"/>
      <c r="T42" s="30"/>
    </row>
    <row r="43" spans="1:20" ht="20.100000000000001" customHeight="1">
      <c r="A43" s="162"/>
      <c r="B43" s="549"/>
      <c r="C43" s="550"/>
      <c r="D43" s="527" t="s">
        <v>133</v>
      </c>
      <c r="E43" s="528"/>
      <c r="F43" s="499"/>
      <c r="G43" s="500"/>
      <c r="H43" s="499"/>
      <c r="I43" s="500"/>
      <c r="J43" s="499"/>
      <c r="K43" s="500"/>
      <c r="L43" s="503"/>
      <c r="M43" s="504"/>
      <c r="N43" s="6"/>
      <c r="O43" s="30"/>
      <c r="P43" s="31"/>
      <c r="Q43" s="31"/>
      <c r="R43" s="30"/>
      <c r="S43" s="30"/>
      <c r="T43" s="30"/>
    </row>
    <row r="44" spans="1:20" ht="20.100000000000001" customHeight="1">
      <c r="A44" s="162"/>
      <c r="B44" s="549"/>
      <c r="C44" s="550"/>
      <c r="D44" s="527" t="s">
        <v>134</v>
      </c>
      <c r="E44" s="528"/>
      <c r="F44" s="499"/>
      <c r="G44" s="500"/>
      <c r="H44" s="499"/>
      <c r="I44" s="500"/>
      <c r="J44" s="499"/>
      <c r="K44" s="500"/>
      <c r="L44" s="503"/>
      <c r="M44" s="504"/>
      <c r="N44" s="6"/>
      <c r="O44" s="30"/>
      <c r="P44" s="31"/>
      <c r="Q44" s="31"/>
      <c r="R44" s="30"/>
      <c r="S44" s="30"/>
      <c r="T44" s="30"/>
    </row>
    <row r="45" spans="1:20" ht="20.100000000000001" customHeight="1">
      <c r="A45" s="162"/>
      <c r="B45" s="549"/>
      <c r="C45" s="550"/>
      <c r="D45" s="527" t="s">
        <v>136</v>
      </c>
      <c r="E45" s="528"/>
      <c r="F45" s="499"/>
      <c r="G45" s="500"/>
      <c r="H45" s="499"/>
      <c r="I45" s="500"/>
      <c r="J45" s="499"/>
      <c r="K45" s="500"/>
      <c r="L45" s="503"/>
      <c r="M45" s="504"/>
      <c r="N45" s="6"/>
    </row>
    <row r="46" spans="1:20" ht="20.100000000000001" customHeight="1">
      <c r="A46" s="162"/>
      <c r="B46" s="549"/>
      <c r="C46" s="550"/>
      <c r="D46" s="527" t="s">
        <v>137</v>
      </c>
      <c r="E46" s="528"/>
      <c r="F46" s="499"/>
      <c r="G46" s="500"/>
      <c r="H46" s="499"/>
      <c r="I46" s="500"/>
      <c r="J46" s="499"/>
      <c r="K46" s="500"/>
      <c r="L46" s="503"/>
      <c r="M46" s="504"/>
      <c r="N46" s="6"/>
    </row>
    <row r="47" spans="1:20" ht="20.100000000000001" customHeight="1">
      <c r="A47" s="162"/>
      <c r="B47" s="573"/>
      <c r="C47" s="574"/>
      <c r="D47" s="527" t="s">
        <v>139</v>
      </c>
      <c r="E47" s="528"/>
      <c r="F47" s="499"/>
      <c r="G47" s="500"/>
      <c r="H47" s="499"/>
      <c r="I47" s="500"/>
      <c r="J47" s="499"/>
      <c r="K47" s="500"/>
      <c r="L47" s="505"/>
      <c r="M47" s="506"/>
      <c r="N47" s="6"/>
    </row>
    <row r="48" spans="1:20" ht="20.100000000000001" customHeight="1">
      <c r="A48" s="162"/>
      <c r="B48" s="187"/>
      <c r="C48" s="187"/>
      <c r="D48" s="188"/>
      <c r="E48" s="188"/>
      <c r="F48" s="189"/>
      <c r="G48" s="189"/>
      <c r="H48" s="189"/>
      <c r="I48" s="189"/>
      <c r="J48" s="189"/>
      <c r="K48" s="189"/>
      <c r="L48" s="174"/>
      <c r="M48" s="174"/>
      <c r="N48" s="6"/>
    </row>
    <row r="49" spans="1:17" ht="20.100000000000001" customHeight="1">
      <c r="A49" s="162"/>
      <c r="B49" s="176"/>
      <c r="C49" s="176"/>
      <c r="D49" s="184"/>
      <c r="E49" s="184"/>
      <c r="F49" s="174"/>
      <c r="G49" s="174"/>
      <c r="H49" s="174"/>
      <c r="I49" s="174"/>
      <c r="J49" s="174"/>
      <c r="K49" s="174"/>
      <c r="L49" s="185"/>
      <c r="M49" s="186"/>
      <c r="N49" s="6"/>
      <c r="P49" s="28"/>
      <c r="Q49" s="28"/>
    </row>
    <row r="50" spans="1:17" ht="20.100000000000001" customHeight="1">
      <c r="A50" s="162"/>
      <c r="B50" s="182" t="s">
        <v>716</v>
      </c>
      <c r="C50" s="176"/>
      <c r="D50" s="176"/>
      <c r="E50" s="176"/>
      <c r="F50" s="185"/>
      <c r="G50" s="185"/>
      <c r="H50" s="176"/>
      <c r="I50" s="176"/>
      <c r="J50" s="176"/>
      <c r="K50" s="176"/>
      <c r="L50" s="185"/>
      <c r="M50" s="185"/>
      <c r="N50" s="6"/>
    </row>
    <row r="51" spans="1:17" ht="15" customHeight="1">
      <c r="A51" s="162"/>
      <c r="B51" s="584"/>
      <c r="C51" s="581" t="s">
        <v>92</v>
      </c>
      <c r="D51" s="581"/>
      <c r="E51" s="581" t="s">
        <v>690</v>
      </c>
      <c r="F51" s="581"/>
      <c r="G51" s="522" t="s">
        <v>700</v>
      </c>
      <c r="H51" s="582" t="s">
        <v>492</v>
      </c>
      <c r="I51" s="582" t="s">
        <v>529</v>
      </c>
      <c r="J51" s="511" t="s">
        <v>727</v>
      </c>
      <c r="K51" s="508" t="s">
        <v>495</v>
      </c>
      <c r="L51" s="509"/>
      <c r="M51" s="510"/>
      <c r="N51" s="6"/>
      <c r="O51" s="32" t="s">
        <v>745</v>
      </c>
    </row>
    <row r="52" spans="1:17" ht="20.100000000000001" customHeight="1">
      <c r="A52" s="162"/>
      <c r="B52" s="584"/>
      <c r="C52" s="581"/>
      <c r="D52" s="581"/>
      <c r="E52" s="581"/>
      <c r="F52" s="581"/>
      <c r="G52" s="522"/>
      <c r="H52" s="583"/>
      <c r="I52" s="583"/>
      <c r="J52" s="511"/>
      <c r="K52" s="183" t="s">
        <v>338</v>
      </c>
      <c r="L52" s="190" t="s">
        <v>726</v>
      </c>
      <c r="M52" s="183" t="s">
        <v>336</v>
      </c>
      <c r="N52" s="6"/>
      <c r="O52" s="512"/>
    </row>
    <row r="53" spans="1:17" ht="20.100000000000001" customHeight="1">
      <c r="A53" s="162"/>
      <c r="B53" s="551" t="s">
        <v>534</v>
      </c>
      <c r="C53" s="586"/>
      <c r="D53" s="586"/>
      <c r="E53" s="586"/>
      <c r="F53" s="586"/>
      <c r="G53" s="586"/>
      <c r="H53" s="586"/>
      <c r="I53" s="586"/>
      <c r="J53" s="586"/>
      <c r="K53" s="586"/>
      <c r="L53" s="586"/>
      <c r="M53" s="552"/>
      <c r="N53" s="6"/>
      <c r="O53" s="512"/>
    </row>
    <row r="54" spans="1:17" ht="20.100000000000001" customHeight="1">
      <c r="A54" s="162"/>
      <c r="B54" s="191" t="s">
        <v>379</v>
      </c>
      <c r="C54" s="575"/>
      <c r="D54" s="576"/>
      <c r="E54" s="575"/>
      <c r="F54" s="576"/>
      <c r="G54" s="15"/>
      <c r="H54" s="15"/>
      <c r="I54" s="15"/>
      <c r="J54" s="15"/>
      <c r="K54" s="15"/>
      <c r="L54" s="15"/>
      <c r="M54" s="15"/>
      <c r="N54" s="6"/>
      <c r="O54" s="512"/>
    </row>
    <row r="55" spans="1:17" ht="20.100000000000001" customHeight="1">
      <c r="A55" s="162"/>
      <c r="B55" s="192" t="s">
        <v>380</v>
      </c>
      <c r="C55" s="575"/>
      <c r="D55" s="576"/>
      <c r="E55" s="575"/>
      <c r="F55" s="576"/>
      <c r="G55" s="15"/>
      <c r="H55" s="15"/>
      <c r="I55" s="15"/>
      <c r="J55" s="15"/>
      <c r="K55" s="193" t="s">
        <v>832</v>
      </c>
      <c r="L55" s="193" t="s">
        <v>832</v>
      </c>
      <c r="M55" s="193" t="s">
        <v>832</v>
      </c>
      <c r="N55" s="6"/>
      <c r="O55" s="512"/>
    </row>
    <row r="56" spans="1:17" ht="20.100000000000001" customHeight="1">
      <c r="A56" s="162"/>
      <c r="B56" s="551" t="s">
        <v>535</v>
      </c>
      <c r="C56" s="586"/>
      <c r="D56" s="586"/>
      <c r="E56" s="586"/>
      <c r="F56" s="586"/>
      <c r="G56" s="586"/>
      <c r="H56" s="586"/>
      <c r="I56" s="586"/>
      <c r="J56" s="586"/>
      <c r="K56" s="586"/>
      <c r="L56" s="586"/>
      <c r="M56" s="552"/>
      <c r="N56" s="6"/>
      <c r="O56" s="512"/>
    </row>
    <row r="57" spans="1:17" ht="20.100000000000001" customHeight="1">
      <c r="A57" s="162"/>
      <c r="B57" s="191" t="s">
        <v>379</v>
      </c>
      <c r="C57" s="575"/>
      <c r="D57" s="576"/>
      <c r="E57" s="575"/>
      <c r="F57" s="576"/>
      <c r="G57" s="15"/>
      <c r="H57" s="15"/>
      <c r="I57" s="15"/>
      <c r="J57" s="15"/>
      <c r="K57" s="15"/>
      <c r="L57" s="15"/>
      <c r="M57" s="15"/>
      <c r="N57" s="6"/>
      <c r="O57" s="512"/>
    </row>
    <row r="58" spans="1:17" ht="20.100000000000001" customHeight="1">
      <c r="A58" s="162"/>
      <c r="B58" s="192" t="s">
        <v>380</v>
      </c>
      <c r="C58" s="575"/>
      <c r="D58" s="576"/>
      <c r="E58" s="575"/>
      <c r="F58" s="576"/>
      <c r="G58" s="15"/>
      <c r="H58" s="15"/>
      <c r="I58" s="15"/>
      <c r="J58" s="15"/>
      <c r="K58" s="193" t="s">
        <v>832</v>
      </c>
      <c r="L58" s="193" t="s">
        <v>832</v>
      </c>
      <c r="M58" s="193" t="s">
        <v>832</v>
      </c>
      <c r="N58" s="6"/>
      <c r="O58" s="512"/>
    </row>
    <row r="59" spans="1:17" ht="20.100000000000001" customHeight="1">
      <c r="A59" s="162"/>
      <c r="B59" s="194" t="s">
        <v>382</v>
      </c>
      <c r="C59" s="162"/>
      <c r="D59" s="162"/>
      <c r="E59" s="162"/>
      <c r="F59" s="162"/>
      <c r="G59" s="162"/>
      <c r="H59" s="162"/>
      <c r="I59" s="162"/>
      <c r="J59" s="162"/>
      <c r="K59" s="162"/>
      <c r="L59" s="162"/>
      <c r="M59" s="162"/>
      <c r="N59" s="6"/>
      <c r="O59" s="30"/>
    </row>
    <row r="60" spans="1:17" ht="20.100000000000001" customHeight="1">
      <c r="A60" s="162"/>
      <c r="B60" s="194" t="s">
        <v>728</v>
      </c>
      <c r="C60" s="162"/>
      <c r="D60" s="162"/>
      <c r="E60" s="162"/>
      <c r="F60" s="162"/>
      <c r="G60" s="162"/>
      <c r="H60" s="162"/>
      <c r="I60" s="162"/>
      <c r="J60" s="162"/>
      <c r="K60" s="162"/>
      <c r="L60" s="162"/>
      <c r="M60" s="162"/>
      <c r="N60" s="6"/>
      <c r="O60" s="30"/>
    </row>
    <row r="61" spans="1:17" ht="20.100000000000001" customHeight="1">
      <c r="A61" s="162"/>
      <c r="B61" s="176"/>
      <c r="C61" s="163"/>
      <c r="D61" s="163"/>
      <c r="E61" s="163"/>
      <c r="F61" s="163"/>
      <c r="G61" s="163"/>
      <c r="H61" s="163"/>
      <c r="I61" s="163"/>
      <c r="J61" s="174"/>
      <c r="K61" s="174"/>
      <c r="L61" s="162"/>
      <c r="M61" s="162"/>
      <c r="O61" s="30"/>
    </row>
    <row r="62" spans="1:17" ht="20.100000000000001" customHeight="1">
      <c r="A62" s="162"/>
      <c r="B62" s="195" t="s">
        <v>711</v>
      </c>
      <c r="C62" s="196"/>
      <c r="D62" s="196"/>
      <c r="E62" s="196"/>
      <c r="F62" s="176"/>
      <c r="G62" s="176"/>
      <c r="H62" s="176"/>
      <c r="I62" s="176"/>
      <c r="J62" s="162"/>
      <c r="K62" s="162"/>
      <c r="L62" s="162"/>
      <c r="M62" s="162"/>
      <c r="O62" s="30"/>
    </row>
    <row r="63" spans="1:17" ht="20.100000000000001" customHeight="1">
      <c r="A63" s="162"/>
      <c r="B63" s="195" t="s">
        <v>710</v>
      </c>
      <c r="C63" s="196"/>
      <c r="D63" s="196"/>
      <c r="E63" s="196"/>
      <c r="F63" s="176"/>
      <c r="G63" s="176"/>
      <c r="H63" s="176"/>
      <c r="I63" s="176"/>
      <c r="J63" s="162"/>
      <c r="K63" s="162"/>
      <c r="L63" s="162"/>
      <c r="M63" s="162"/>
      <c r="O63" s="30"/>
    </row>
    <row r="64" spans="1:17" ht="20.100000000000001" customHeight="1">
      <c r="A64" s="162"/>
      <c r="B64" s="2" t="s">
        <v>518</v>
      </c>
      <c r="C64" s="162"/>
      <c r="D64" s="162"/>
      <c r="E64" s="162"/>
      <c r="F64" s="162"/>
      <c r="G64" s="162"/>
      <c r="H64" s="162"/>
      <c r="I64" s="162"/>
      <c r="J64" s="499"/>
      <c r="K64" s="500"/>
      <c r="L64" s="162" t="s">
        <v>351</v>
      </c>
      <c r="M64" s="162"/>
      <c r="O64" s="30"/>
    </row>
    <row r="65" spans="1:17" ht="20.100000000000001" customHeight="1">
      <c r="A65" s="162"/>
      <c r="B65" s="2" t="s">
        <v>519</v>
      </c>
      <c r="C65" s="162"/>
      <c r="D65" s="162"/>
      <c r="E65" s="162"/>
      <c r="F65" s="162"/>
      <c r="G65" s="162"/>
      <c r="H65" s="162"/>
      <c r="I65" s="162"/>
      <c r="J65" s="519"/>
      <c r="K65" s="520"/>
      <c r="L65" s="162" t="s">
        <v>350</v>
      </c>
      <c r="M65" s="162"/>
    </row>
    <row r="66" spans="1:17" ht="20.100000000000001" customHeight="1">
      <c r="A66" s="162"/>
      <c r="B66" s="2" t="s">
        <v>624</v>
      </c>
      <c r="C66" s="163"/>
      <c r="D66" s="163"/>
      <c r="E66" s="163"/>
      <c r="F66" s="163"/>
      <c r="G66" s="163"/>
      <c r="H66" s="163"/>
      <c r="I66" s="163"/>
      <c r="J66" s="499"/>
      <c r="K66" s="500"/>
      <c r="L66" s="162" t="s">
        <v>349</v>
      </c>
      <c r="M66" s="162"/>
      <c r="O66" s="29" t="s">
        <v>624</v>
      </c>
    </row>
    <row r="67" spans="1:17" ht="20.100000000000001" customHeight="1">
      <c r="A67" s="162"/>
      <c r="B67" s="2" t="s">
        <v>775</v>
      </c>
      <c r="C67" s="163"/>
      <c r="D67" s="163"/>
      <c r="E67" s="163"/>
      <c r="F67" s="163"/>
      <c r="G67" s="163"/>
      <c r="H67" s="163"/>
      <c r="I67" s="163"/>
      <c r="J67" s="499"/>
      <c r="K67" s="500"/>
      <c r="L67" s="162" t="s">
        <v>520</v>
      </c>
      <c r="M67" s="162"/>
    </row>
    <row r="68" spans="1:17" ht="20.100000000000001" customHeight="1">
      <c r="A68" s="162"/>
      <c r="B68" s="2" t="s">
        <v>776</v>
      </c>
      <c r="C68" s="163"/>
      <c r="D68" s="163"/>
      <c r="E68" s="163"/>
      <c r="F68" s="163"/>
      <c r="G68" s="163"/>
      <c r="H68" s="163"/>
      <c r="I68" s="163"/>
      <c r="J68" s="499"/>
      <c r="K68" s="500"/>
      <c r="L68" s="162" t="s">
        <v>352</v>
      </c>
      <c r="M68" s="162"/>
    </row>
    <row r="69" spans="1:17" ht="20.100000000000001" customHeight="1">
      <c r="A69" s="162"/>
      <c r="B69" s="2"/>
      <c r="C69" s="163"/>
      <c r="D69" s="163"/>
      <c r="E69" s="163"/>
      <c r="F69" s="163"/>
      <c r="G69" s="163"/>
      <c r="H69" s="163"/>
      <c r="I69" s="163"/>
      <c r="J69" s="197"/>
      <c r="K69" s="197"/>
      <c r="L69" s="162"/>
      <c r="M69" s="162"/>
    </row>
    <row r="70" spans="1:17" ht="20.100000000000001" customHeight="1">
      <c r="A70" s="162"/>
      <c r="B70" s="195" t="s">
        <v>575</v>
      </c>
      <c r="C70" s="196"/>
      <c r="D70" s="196"/>
      <c r="E70" s="196"/>
      <c r="F70" s="176"/>
      <c r="G70" s="176"/>
      <c r="H70" s="176"/>
      <c r="I70" s="176"/>
      <c r="J70" s="162"/>
      <c r="K70" s="162"/>
      <c r="L70" s="162"/>
      <c r="M70" s="162"/>
      <c r="O70" s="30"/>
    </row>
    <row r="71" spans="1:17" ht="20.100000000000001" customHeight="1">
      <c r="A71" s="162"/>
      <c r="B71" s="2" t="s">
        <v>357</v>
      </c>
      <c r="C71" s="162"/>
      <c r="D71" s="162"/>
      <c r="E71" s="162"/>
      <c r="F71" s="162"/>
      <c r="G71" s="162"/>
      <c r="H71" s="162"/>
      <c r="I71" s="162"/>
      <c r="J71" s="610"/>
      <c r="K71" s="611"/>
      <c r="L71" s="162" t="s">
        <v>339</v>
      </c>
      <c r="M71" s="162"/>
      <c r="O71" s="30"/>
    </row>
    <row r="72" spans="1:17" ht="20.100000000000001" customHeight="1">
      <c r="A72" s="162"/>
      <c r="B72" s="176" t="s">
        <v>736</v>
      </c>
      <c r="C72" s="163"/>
      <c r="D72" s="163"/>
      <c r="E72" s="163"/>
      <c r="F72" s="163"/>
      <c r="G72" s="163"/>
      <c r="H72" s="163"/>
      <c r="I72" s="163"/>
      <c r="J72" s="610"/>
      <c r="K72" s="611"/>
      <c r="L72" s="162" t="s">
        <v>340</v>
      </c>
      <c r="M72" s="162"/>
      <c r="O72" s="30"/>
    </row>
    <row r="73" spans="1:17" ht="20.100000000000001" customHeight="1">
      <c r="A73" s="162"/>
      <c r="B73" s="176"/>
      <c r="C73" s="163"/>
      <c r="D73" s="163"/>
      <c r="E73" s="163"/>
      <c r="F73" s="163"/>
      <c r="G73" s="163"/>
      <c r="H73" s="163"/>
      <c r="I73" s="163"/>
      <c r="J73" s="174"/>
      <c r="K73" s="174"/>
      <c r="L73" s="162"/>
      <c r="M73" s="162"/>
      <c r="O73" s="30"/>
    </row>
    <row r="74" spans="1:17" ht="20.100000000000001" customHeight="1">
      <c r="A74" s="177" t="s">
        <v>473</v>
      </c>
      <c r="B74" s="161" t="s">
        <v>474</v>
      </c>
      <c r="C74" s="162"/>
      <c r="D74" s="162"/>
      <c r="E74" s="162"/>
      <c r="F74" s="162"/>
      <c r="G74" s="162"/>
      <c r="H74" s="162"/>
      <c r="I74" s="162"/>
      <c r="J74" s="162"/>
      <c r="K74" s="162"/>
      <c r="L74" s="162"/>
      <c r="M74" s="162"/>
    </row>
    <row r="75" spans="1:17" ht="20.100000000000001" customHeight="1">
      <c r="A75" s="166"/>
      <c r="B75" s="165"/>
      <c r="C75" s="162"/>
      <c r="D75" s="162"/>
      <c r="E75" s="162"/>
      <c r="F75" s="162"/>
      <c r="G75" s="178" t="s">
        <v>573</v>
      </c>
      <c r="H75" s="179"/>
      <c r="I75" s="180" t="s">
        <v>494</v>
      </c>
      <c r="J75" s="150" t="str">
        <f>IF(ISBLANK(B16),"-",$B$16)</f>
        <v>-</v>
      </c>
      <c r="K75" s="181" t="s">
        <v>360</v>
      </c>
      <c r="L75" s="151" t="str">
        <f>$D$16</f>
        <v>-</v>
      </c>
      <c r="M75" s="179" t="s">
        <v>493</v>
      </c>
    </row>
    <row r="76" spans="1:17" ht="20.100000000000001" customHeight="1">
      <c r="A76" s="162"/>
      <c r="B76" s="182" t="s">
        <v>712</v>
      </c>
      <c r="C76" s="176"/>
      <c r="D76" s="176"/>
      <c r="E76" s="176"/>
      <c r="F76" s="185"/>
      <c r="G76" s="185"/>
      <c r="H76" s="176"/>
      <c r="I76" s="176"/>
      <c r="J76" s="176"/>
      <c r="K76" s="176"/>
      <c r="L76" s="185"/>
      <c r="M76" s="185"/>
      <c r="N76" s="6"/>
    </row>
    <row r="77" spans="1:17" ht="20.100000000000001" customHeight="1">
      <c r="A77" s="162"/>
      <c r="B77" s="198" t="s">
        <v>463</v>
      </c>
      <c r="C77" s="176"/>
      <c r="D77" s="176"/>
      <c r="E77" s="176"/>
      <c r="F77" s="185"/>
      <c r="G77" s="185"/>
      <c r="H77" s="176"/>
      <c r="I77" s="176"/>
      <c r="J77" s="176"/>
      <c r="K77" s="176"/>
      <c r="L77" s="185"/>
      <c r="M77" s="185"/>
      <c r="N77" s="6"/>
    </row>
    <row r="78" spans="1:17" ht="15" customHeight="1">
      <c r="A78" s="162"/>
      <c r="B78" s="562" t="s">
        <v>92</v>
      </c>
      <c r="C78" s="563"/>
      <c r="D78" s="562" t="s">
        <v>142</v>
      </c>
      <c r="E78" s="563"/>
      <c r="F78" s="534" t="s">
        <v>699</v>
      </c>
      <c r="G78" s="535"/>
      <c r="H78" s="534" t="s">
        <v>799</v>
      </c>
      <c r="I78" s="535"/>
      <c r="J78" s="523" t="s">
        <v>495</v>
      </c>
      <c r="K78" s="524"/>
      <c r="L78" s="524"/>
      <c r="M78" s="525"/>
      <c r="N78" s="20"/>
      <c r="P78" s="34"/>
    </row>
    <row r="79" spans="1:17" ht="15" customHeight="1">
      <c r="A79" s="162"/>
      <c r="B79" s="564"/>
      <c r="C79" s="565"/>
      <c r="D79" s="564"/>
      <c r="E79" s="565"/>
      <c r="F79" s="536"/>
      <c r="G79" s="537"/>
      <c r="H79" s="536"/>
      <c r="I79" s="537"/>
      <c r="J79" s="183" t="s">
        <v>525</v>
      </c>
      <c r="K79" s="521" t="s">
        <v>524</v>
      </c>
      <c r="L79" s="521"/>
      <c r="M79" s="183" t="s">
        <v>336</v>
      </c>
      <c r="N79" s="20"/>
      <c r="P79" s="34"/>
    </row>
    <row r="80" spans="1:17" ht="20.100000000000001" customHeight="1">
      <c r="A80" s="162"/>
      <c r="B80" s="566" t="s">
        <v>587</v>
      </c>
      <c r="C80" s="548"/>
      <c r="D80" s="527" t="s">
        <v>453</v>
      </c>
      <c r="E80" s="528"/>
      <c r="F80" s="499"/>
      <c r="G80" s="500"/>
      <c r="H80" s="499"/>
      <c r="I80" s="500"/>
      <c r="J80" s="25"/>
      <c r="K80" s="499"/>
      <c r="L80" s="500"/>
      <c r="M80" s="199" t="s">
        <v>342</v>
      </c>
      <c r="N80" s="6"/>
      <c r="P80" s="28"/>
      <c r="Q80" s="28"/>
    </row>
    <row r="81" spans="1:17" ht="20.100000000000001" customHeight="1">
      <c r="A81" s="162"/>
      <c r="B81" s="573"/>
      <c r="C81" s="574"/>
      <c r="D81" s="527" t="s">
        <v>454</v>
      </c>
      <c r="E81" s="528"/>
      <c r="F81" s="499"/>
      <c r="G81" s="500"/>
      <c r="H81" s="499"/>
      <c r="I81" s="500"/>
      <c r="J81" s="153"/>
      <c r="K81" s="499"/>
      <c r="L81" s="500"/>
      <c r="M81" s="199" t="s">
        <v>342</v>
      </c>
      <c r="N81" s="6"/>
      <c r="P81" s="28"/>
      <c r="Q81" s="28"/>
    </row>
    <row r="82" spans="1:17" ht="20.100000000000001" customHeight="1">
      <c r="A82" s="162"/>
      <c r="B82" s="566" t="s">
        <v>455</v>
      </c>
      <c r="C82" s="548"/>
      <c r="D82" s="527" t="s">
        <v>453</v>
      </c>
      <c r="E82" s="528"/>
      <c r="F82" s="499"/>
      <c r="G82" s="500"/>
      <c r="H82" s="499"/>
      <c r="I82" s="500"/>
      <c r="J82" s="153"/>
      <c r="K82" s="499"/>
      <c r="L82" s="500"/>
      <c r="M82" s="199" t="s">
        <v>343</v>
      </c>
      <c r="N82" s="6"/>
      <c r="P82" s="28"/>
      <c r="Q82" s="28"/>
    </row>
    <row r="83" spans="1:17" ht="20.100000000000001" customHeight="1">
      <c r="A83" s="162"/>
      <c r="B83" s="573"/>
      <c r="C83" s="574"/>
      <c r="D83" s="527" t="s">
        <v>454</v>
      </c>
      <c r="E83" s="528"/>
      <c r="F83" s="499"/>
      <c r="G83" s="500"/>
      <c r="H83" s="499"/>
      <c r="I83" s="500"/>
      <c r="J83" s="153"/>
      <c r="K83" s="499"/>
      <c r="L83" s="500"/>
      <c r="M83" s="199" t="s">
        <v>343</v>
      </c>
      <c r="N83" s="6"/>
      <c r="P83" s="28"/>
      <c r="Q83" s="28"/>
    </row>
    <row r="84" spans="1:17" ht="20.100000000000001" customHeight="1">
      <c r="A84" s="162"/>
      <c r="B84" s="566" t="s">
        <v>456</v>
      </c>
      <c r="C84" s="548"/>
      <c r="D84" s="527" t="s">
        <v>0</v>
      </c>
      <c r="E84" s="528"/>
      <c r="F84" s="499"/>
      <c r="G84" s="500"/>
      <c r="H84" s="499"/>
      <c r="I84" s="500"/>
      <c r="J84" s="153"/>
      <c r="K84" s="499"/>
      <c r="L84" s="500"/>
      <c r="M84" s="199" t="s">
        <v>342</v>
      </c>
      <c r="N84" s="6"/>
      <c r="P84" s="28"/>
      <c r="Q84" s="28"/>
    </row>
    <row r="85" spans="1:17" ht="20.100000000000001" customHeight="1">
      <c r="A85" s="162"/>
      <c r="B85" s="573"/>
      <c r="C85" s="574"/>
      <c r="D85" s="527" t="s">
        <v>1</v>
      </c>
      <c r="E85" s="528"/>
      <c r="F85" s="499"/>
      <c r="G85" s="500"/>
      <c r="H85" s="499"/>
      <c r="I85" s="500"/>
      <c r="J85" s="153"/>
      <c r="K85" s="499"/>
      <c r="L85" s="500"/>
      <c r="M85" s="199" t="s">
        <v>342</v>
      </c>
      <c r="N85" s="6"/>
      <c r="P85" s="28"/>
      <c r="Q85" s="28"/>
    </row>
    <row r="86" spans="1:17" ht="20.100000000000001" customHeight="1">
      <c r="A86" s="162"/>
      <c r="B86" s="566" t="s">
        <v>457</v>
      </c>
      <c r="C86" s="548"/>
      <c r="D86" s="527" t="s">
        <v>0</v>
      </c>
      <c r="E86" s="528"/>
      <c r="F86" s="499"/>
      <c r="G86" s="500"/>
      <c r="H86" s="499"/>
      <c r="I86" s="500"/>
      <c r="J86" s="153"/>
      <c r="K86" s="499"/>
      <c r="L86" s="500"/>
      <c r="M86" s="199" t="s">
        <v>342</v>
      </c>
      <c r="N86" s="6"/>
      <c r="P86" s="28"/>
      <c r="Q86" s="28"/>
    </row>
    <row r="87" spans="1:17" ht="20.100000000000001" customHeight="1">
      <c r="A87" s="162"/>
      <c r="B87" s="573"/>
      <c r="C87" s="574"/>
      <c r="D87" s="527" t="s">
        <v>1</v>
      </c>
      <c r="E87" s="528"/>
      <c r="F87" s="499"/>
      <c r="G87" s="500"/>
      <c r="H87" s="499"/>
      <c r="I87" s="500"/>
      <c r="J87" s="153"/>
      <c r="K87" s="499"/>
      <c r="L87" s="500"/>
      <c r="M87" s="199" t="s">
        <v>342</v>
      </c>
      <c r="N87" s="6"/>
      <c r="P87" s="28"/>
      <c r="Q87" s="28"/>
    </row>
    <row r="88" spans="1:17" ht="20.100000000000001" customHeight="1">
      <c r="A88" s="162"/>
      <c r="B88" s="194" t="s">
        <v>536</v>
      </c>
      <c r="C88" s="162"/>
      <c r="D88" s="162"/>
      <c r="E88" s="162"/>
      <c r="F88" s="162"/>
      <c r="G88" s="162"/>
      <c r="H88" s="162"/>
      <c r="I88" s="162"/>
      <c r="J88" s="162"/>
      <c r="K88" s="162"/>
      <c r="L88" s="162"/>
      <c r="M88" s="162"/>
      <c r="N88" s="6"/>
      <c r="O88" s="30"/>
    </row>
    <row r="89" spans="1:17" ht="20.100000000000001" customHeight="1">
      <c r="A89" s="162"/>
      <c r="B89" s="187"/>
      <c r="C89" s="187"/>
      <c r="D89" s="188"/>
      <c r="E89" s="188"/>
      <c r="F89" s="176"/>
      <c r="G89" s="176"/>
      <c r="H89" s="176"/>
      <c r="I89" s="174"/>
      <c r="J89" s="174"/>
      <c r="K89" s="174"/>
      <c r="L89" s="185"/>
      <c r="M89" s="186"/>
      <c r="N89" s="6"/>
      <c r="P89" s="28"/>
      <c r="Q89" s="28"/>
    </row>
    <row r="90" spans="1:17" ht="20.100000000000001" customHeight="1">
      <c r="A90" s="162"/>
      <c r="B90" s="198" t="s">
        <v>588</v>
      </c>
      <c r="C90" s="176"/>
      <c r="D90" s="176"/>
      <c r="E90" s="176"/>
      <c r="F90" s="185"/>
      <c r="G90" s="185"/>
      <c r="H90" s="176"/>
      <c r="I90" s="176"/>
      <c r="J90" s="176"/>
      <c r="K90" s="176"/>
      <c r="L90" s="185"/>
      <c r="M90" s="185"/>
      <c r="N90" s="6"/>
    </row>
    <row r="91" spans="1:17" ht="15" customHeight="1">
      <c r="A91" s="162"/>
      <c r="B91" s="562" t="s">
        <v>92</v>
      </c>
      <c r="C91" s="563"/>
      <c r="D91" s="562" t="s">
        <v>142</v>
      </c>
      <c r="E91" s="563"/>
      <c r="F91" s="534" t="s">
        <v>699</v>
      </c>
      <c r="G91" s="535"/>
      <c r="H91" s="534" t="s">
        <v>799</v>
      </c>
      <c r="I91" s="535"/>
      <c r="J91" s="523" t="s">
        <v>495</v>
      </c>
      <c r="K91" s="524"/>
      <c r="L91" s="524"/>
      <c r="M91" s="525"/>
      <c r="N91" s="20"/>
      <c r="P91" s="34"/>
    </row>
    <row r="92" spans="1:17" ht="15" customHeight="1">
      <c r="A92" s="162"/>
      <c r="B92" s="564"/>
      <c r="C92" s="565"/>
      <c r="D92" s="564"/>
      <c r="E92" s="565"/>
      <c r="F92" s="536"/>
      <c r="G92" s="537"/>
      <c r="H92" s="536"/>
      <c r="I92" s="537"/>
      <c r="J92" s="183" t="s">
        <v>525</v>
      </c>
      <c r="K92" s="521" t="s">
        <v>524</v>
      </c>
      <c r="L92" s="521"/>
      <c r="M92" s="183" t="s">
        <v>336</v>
      </c>
      <c r="N92" s="20"/>
      <c r="P92" s="34"/>
    </row>
    <row r="93" spans="1:17" ht="20.100000000000001" customHeight="1">
      <c r="A93" s="162"/>
      <c r="B93" s="566" t="s">
        <v>458</v>
      </c>
      <c r="C93" s="548"/>
      <c r="D93" s="527" t="s">
        <v>461</v>
      </c>
      <c r="E93" s="528"/>
      <c r="F93" s="499"/>
      <c r="G93" s="500"/>
      <c r="H93" s="499"/>
      <c r="I93" s="500"/>
      <c r="J93" s="153"/>
      <c r="K93" s="499"/>
      <c r="L93" s="500"/>
      <c r="M93" s="199" t="s">
        <v>343</v>
      </c>
      <c r="N93" s="6"/>
      <c r="P93" s="28"/>
      <c r="Q93" s="28"/>
    </row>
    <row r="94" spans="1:17" ht="20.100000000000001" customHeight="1">
      <c r="A94" s="162"/>
      <c r="B94" s="573"/>
      <c r="C94" s="574"/>
      <c r="D94" s="527" t="s">
        <v>462</v>
      </c>
      <c r="E94" s="528"/>
      <c r="F94" s="499"/>
      <c r="G94" s="500"/>
      <c r="H94" s="499"/>
      <c r="I94" s="500"/>
      <c r="J94" s="153"/>
      <c r="K94" s="499"/>
      <c r="L94" s="500"/>
      <c r="M94" s="199" t="s">
        <v>343</v>
      </c>
      <c r="N94" s="6"/>
      <c r="P94" s="28"/>
      <c r="Q94" s="28"/>
    </row>
    <row r="95" spans="1:17" ht="20.100000000000001" customHeight="1">
      <c r="A95" s="162"/>
      <c r="B95" s="566" t="s">
        <v>459</v>
      </c>
      <c r="C95" s="548"/>
      <c r="D95" s="527" t="s">
        <v>461</v>
      </c>
      <c r="E95" s="528"/>
      <c r="F95" s="499"/>
      <c r="G95" s="500"/>
      <c r="H95" s="499"/>
      <c r="I95" s="500"/>
      <c r="J95" s="153"/>
      <c r="K95" s="499"/>
      <c r="L95" s="500"/>
      <c r="M95" s="199" t="s">
        <v>343</v>
      </c>
      <c r="N95" s="6"/>
      <c r="P95" s="28"/>
      <c r="Q95" s="28"/>
    </row>
    <row r="96" spans="1:17" ht="20.100000000000001" customHeight="1">
      <c r="A96" s="162"/>
      <c r="B96" s="573"/>
      <c r="C96" s="574"/>
      <c r="D96" s="527" t="s">
        <v>462</v>
      </c>
      <c r="E96" s="528"/>
      <c r="F96" s="499"/>
      <c r="G96" s="500"/>
      <c r="H96" s="499"/>
      <c r="I96" s="500"/>
      <c r="J96" s="153"/>
      <c r="K96" s="499"/>
      <c r="L96" s="500"/>
      <c r="M96" s="199" t="s">
        <v>343</v>
      </c>
      <c r="N96" s="6"/>
      <c r="P96" s="28"/>
      <c r="Q96" s="28"/>
    </row>
    <row r="97" spans="1:17" ht="20.100000000000001" customHeight="1">
      <c r="A97" s="162"/>
      <c r="B97" s="566" t="s">
        <v>460</v>
      </c>
      <c r="C97" s="548"/>
      <c r="D97" s="527" t="s">
        <v>461</v>
      </c>
      <c r="E97" s="528"/>
      <c r="F97" s="499"/>
      <c r="G97" s="500"/>
      <c r="H97" s="499"/>
      <c r="I97" s="500"/>
      <c r="J97" s="153"/>
      <c r="K97" s="499"/>
      <c r="L97" s="500"/>
      <c r="M97" s="199" t="s">
        <v>343</v>
      </c>
      <c r="N97" s="6"/>
      <c r="P97" s="28"/>
      <c r="Q97" s="28"/>
    </row>
    <row r="98" spans="1:17" ht="20.100000000000001" customHeight="1">
      <c r="A98" s="162"/>
      <c r="B98" s="573"/>
      <c r="C98" s="574"/>
      <c r="D98" s="527" t="s">
        <v>462</v>
      </c>
      <c r="E98" s="528"/>
      <c r="F98" s="499"/>
      <c r="G98" s="500"/>
      <c r="H98" s="499"/>
      <c r="I98" s="500"/>
      <c r="J98" s="153"/>
      <c r="K98" s="499"/>
      <c r="L98" s="500"/>
      <c r="M98" s="199" t="s">
        <v>343</v>
      </c>
      <c r="N98" s="6"/>
      <c r="P98" s="28"/>
      <c r="Q98" s="28"/>
    </row>
    <row r="99" spans="1:17" ht="20.100000000000001" customHeight="1">
      <c r="A99" s="162"/>
      <c r="B99" s="198" t="s">
        <v>589</v>
      </c>
      <c r="C99" s="176"/>
      <c r="D99" s="176"/>
      <c r="E99" s="176"/>
      <c r="F99" s="185"/>
      <c r="G99" s="185"/>
      <c r="H99" s="176"/>
      <c r="I99" s="176"/>
      <c r="J99" s="176"/>
      <c r="K99" s="176"/>
      <c r="L99" s="185"/>
      <c r="M99" s="185"/>
      <c r="N99" s="6"/>
    </row>
    <row r="100" spans="1:17" ht="15" customHeight="1">
      <c r="A100" s="162"/>
      <c r="B100" s="562" t="s">
        <v>92</v>
      </c>
      <c r="C100" s="563"/>
      <c r="D100" s="562" t="s">
        <v>142</v>
      </c>
      <c r="E100" s="563"/>
      <c r="F100" s="534" t="s">
        <v>699</v>
      </c>
      <c r="G100" s="535"/>
      <c r="H100" s="534" t="s">
        <v>799</v>
      </c>
      <c r="I100" s="535"/>
      <c r="J100" s="523" t="s">
        <v>495</v>
      </c>
      <c r="K100" s="524"/>
      <c r="L100" s="524"/>
      <c r="M100" s="525"/>
      <c r="N100" s="20"/>
      <c r="P100" s="34"/>
    </row>
    <row r="101" spans="1:17" ht="15" customHeight="1">
      <c r="A101" s="162"/>
      <c r="B101" s="564"/>
      <c r="C101" s="565"/>
      <c r="D101" s="564"/>
      <c r="E101" s="565"/>
      <c r="F101" s="536"/>
      <c r="G101" s="537"/>
      <c r="H101" s="536"/>
      <c r="I101" s="537"/>
      <c r="J101" s="183" t="s">
        <v>525</v>
      </c>
      <c r="K101" s="521" t="s">
        <v>524</v>
      </c>
      <c r="L101" s="521"/>
      <c r="M101" s="183" t="s">
        <v>336</v>
      </c>
      <c r="N101" s="20"/>
      <c r="P101" s="34"/>
    </row>
    <row r="102" spans="1:17" ht="20.100000000000001" customHeight="1">
      <c r="A102" s="162"/>
      <c r="B102" s="566" t="s">
        <v>387</v>
      </c>
      <c r="C102" s="548"/>
      <c r="D102" s="527" t="s">
        <v>554</v>
      </c>
      <c r="E102" s="528"/>
      <c r="F102" s="499"/>
      <c r="G102" s="500"/>
      <c r="H102" s="499"/>
      <c r="I102" s="500"/>
      <c r="J102" s="153"/>
      <c r="K102" s="499"/>
      <c r="L102" s="500"/>
      <c r="M102" s="199" t="s">
        <v>342</v>
      </c>
      <c r="N102" s="6"/>
      <c r="P102" s="28"/>
      <c r="Q102" s="28"/>
    </row>
    <row r="103" spans="1:17" ht="20.100000000000001" customHeight="1">
      <c r="A103" s="162"/>
      <c r="B103" s="568"/>
      <c r="C103" s="550"/>
      <c r="D103" s="527" t="s">
        <v>555</v>
      </c>
      <c r="E103" s="528"/>
      <c r="F103" s="499"/>
      <c r="G103" s="500"/>
      <c r="H103" s="499"/>
      <c r="I103" s="500"/>
      <c r="J103" s="153"/>
      <c r="K103" s="499"/>
      <c r="L103" s="500"/>
      <c r="M103" s="199" t="s">
        <v>342</v>
      </c>
      <c r="N103" s="6"/>
      <c r="P103" s="28"/>
      <c r="Q103" s="28"/>
    </row>
    <row r="104" spans="1:17" ht="20.100000000000001" customHeight="1">
      <c r="A104" s="162"/>
      <c r="B104" s="573"/>
      <c r="C104" s="574"/>
      <c r="D104" s="527" t="s">
        <v>556</v>
      </c>
      <c r="E104" s="528"/>
      <c r="F104" s="499"/>
      <c r="G104" s="500"/>
      <c r="H104" s="499"/>
      <c r="I104" s="500"/>
      <c r="J104" s="153"/>
      <c r="K104" s="499"/>
      <c r="L104" s="500"/>
      <c r="M104" s="199" t="s">
        <v>342</v>
      </c>
      <c r="N104" s="6"/>
      <c r="P104" s="28"/>
      <c r="Q104" s="28"/>
    </row>
    <row r="105" spans="1:17" ht="20.100000000000001" customHeight="1">
      <c r="A105" s="162"/>
      <c r="B105" s="187"/>
      <c r="C105" s="187"/>
      <c r="D105" s="188"/>
      <c r="E105" s="188"/>
      <c r="F105" s="176"/>
      <c r="G105" s="176"/>
      <c r="H105" s="176"/>
      <c r="I105" s="174"/>
      <c r="J105" s="174"/>
      <c r="K105" s="174"/>
      <c r="L105" s="185"/>
      <c r="M105" s="186"/>
      <c r="N105" s="6"/>
      <c r="P105" s="28"/>
      <c r="Q105" s="28"/>
    </row>
    <row r="106" spans="1:17" ht="20.100000000000001" customHeight="1">
      <c r="A106" s="162"/>
      <c r="B106" s="198" t="s">
        <v>590</v>
      </c>
      <c r="C106" s="176"/>
      <c r="D106" s="176"/>
      <c r="E106" s="176"/>
      <c r="F106" s="185"/>
      <c r="G106" s="185"/>
      <c r="H106" s="176"/>
      <c r="I106" s="176"/>
      <c r="J106" s="176"/>
      <c r="K106" s="176"/>
      <c r="L106" s="185"/>
      <c r="M106" s="185"/>
      <c r="N106" s="6"/>
    </row>
    <row r="107" spans="1:17" ht="15" customHeight="1">
      <c r="A107" s="162"/>
      <c r="B107" s="562" t="s">
        <v>92</v>
      </c>
      <c r="C107" s="563"/>
      <c r="D107" s="562" t="s">
        <v>142</v>
      </c>
      <c r="E107" s="563"/>
      <c r="F107" s="534" t="s">
        <v>699</v>
      </c>
      <c r="G107" s="535"/>
      <c r="H107" s="534" t="s">
        <v>799</v>
      </c>
      <c r="I107" s="535"/>
      <c r="J107" s="523" t="s">
        <v>495</v>
      </c>
      <c r="K107" s="524"/>
      <c r="L107" s="524"/>
      <c r="M107" s="525"/>
      <c r="N107" s="20"/>
      <c r="P107" s="34"/>
    </row>
    <row r="108" spans="1:17" ht="15" customHeight="1">
      <c r="A108" s="162"/>
      <c r="B108" s="564"/>
      <c r="C108" s="565"/>
      <c r="D108" s="564"/>
      <c r="E108" s="565"/>
      <c r="F108" s="536"/>
      <c r="G108" s="537"/>
      <c r="H108" s="536"/>
      <c r="I108" s="537"/>
      <c r="J108" s="183" t="s">
        <v>525</v>
      </c>
      <c r="K108" s="200" t="s">
        <v>652</v>
      </c>
      <c r="L108" s="201" t="s">
        <v>532</v>
      </c>
      <c r="M108" s="183" t="s">
        <v>336</v>
      </c>
      <c r="N108" s="20"/>
      <c r="P108" s="34"/>
    </row>
    <row r="109" spans="1:17" ht="20.100000000000001" customHeight="1">
      <c r="A109" s="162"/>
      <c r="B109" s="603" t="s">
        <v>464</v>
      </c>
      <c r="C109" s="604"/>
      <c r="D109" s="527" t="s">
        <v>465</v>
      </c>
      <c r="E109" s="528"/>
      <c r="F109" s="499"/>
      <c r="G109" s="500"/>
      <c r="H109" s="499"/>
      <c r="I109" s="500"/>
      <c r="J109" s="153"/>
      <c r="K109" s="26"/>
      <c r="L109" s="154"/>
      <c r="M109" s="199" t="s">
        <v>343</v>
      </c>
      <c r="N109" s="6"/>
      <c r="P109" s="28"/>
      <c r="Q109" s="28"/>
    </row>
    <row r="110" spans="1:17" ht="20.100000000000001" customHeight="1">
      <c r="A110" s="162"/>
      <c r="B110" s="605"/>
      <c r="C110" s="606"/>
      <c r="D110" s="527" t="s">
        <v>466</v>
      </c>
      <c r="E110" s="528"/>
      <c r="F110" s="499"/>
      <c r="G110" s="500"/>
      <c r="H110" s="499"/>
      <c r="I110" s="500"/>
      <c r="J110" s="153"/>
      <c r="K110" s="154"/>
      <c r="L110" s="154"/>
      <c r="M110" s="199" t="s">
        <v>343</v>
      </c>
      <c r="N110" s="6"/>
      <c r="P110" s="28"/>
      <c r="Q110" s="28"/>
    </row>
    <row r="111" spans="1:17" ht="20.100000000000001" customHeight="1">
      <c r="A111" s="162"/>
      <c r="B111" s="603" t="s">
        <v>467</v>
      </c>
      <c r="C111" s="604"/>
      <c r="D111" s="527" t="s">
        <v>388</v>
      </c>
      <c r="E111" s="528"/>
      <c r="F111" s="499"/>
      <c r="G111" s="500"/>
      <c r="H111" s="499"/>
      <c r="I111" s="500"/>
      <c r="J111" s="153"/>
      <c r="K111" s="154"/>
      <c r="L111" s="154"/>
      <c r="M111" s="199" t="s">
        <v>530</v>
      </c>
      <c r="N111" s="6"/>
      <c r="P111" s="28"/>
      <c r="Q111" s="28"/>
    </row>
    <row r="112" spans="1:17" ht="20.100000000000001" customHeight="1">
      <c r="A112" s="162"/>
      <c r="B112" s="613"/>
      <c r="C112" s="614"/>
      <c r="D112" s="527" t="s">
        <v>389</v>
      </c>
      <c r="E112" s="528"/>
      <c r="F112" s="499"/>
      <c r="G112" s="500"/>
      <c r="H112" s="499"/>
      <c r="I112" s="500"/>
      <c r="J112" s="153"/>
      <c r="K112" s="154"/>
      <c r="L112" s="154"/>
      <c r="M112" s="199" t="s">
        <v>530</v>
      </c>
      <c r="N112" s="6"/>
      <c r="P112" s="28"/>
      <c r="Q112" s="28"/>
    </row>
    <row r="113" spans="1:17" ht="20.100000000000001" customHeight="1">
      <c r="A113" s="162"/>
      <c r="B113" s="605"/>
      <c r="C113" s="606"/>
      <c r="D113" s="527" t="s">
        <v>390</v>
      </c>
      <c r="E113" s="528"/>
      <c r="F113" s="499"/>
      <c r="G113" s="500"/>
      <c r="H113" s="499"/>
      <c r="I113" s="500"/>
      <c r="J113" s="153"/>
      <c r="K113" s="154"/>
      <c r="L113" s="154"/>
      <c r="M113" s="199" t="s">
        <v>530</v>
      </c>
      <c r="N113" s="6"/>
      <c r="P113" s="28"/>
      <c r="Q113" s="28"/>
    </row>
    <row r="114" spans="1:17" ht="20.100000000000001" customHeight="1">
      <c r="A114" s="162"/>
      <c r="B114" s="603" t="s">
        <v>468</v>
      </c>
      <c r="C114" s="604"/>
      <c r="D114" s="527" t="s">
        <v>469</v>
      </c>
      <c r="E114" s="528"/>
      <c r="F114" s="499"/>
      <c r="G114" s="500"/>
      <c r="H114" s="499"/>
      <c r="I114" s="500"/>
      <c r="J114" s="153"/>
      <c r="K114" s="154"/>
      <c r="L114" s="154"/>
      <c r="M114" s="199" t="s">
        <v>533</v>
      </c>
      <c r="N114" s="6"/>
      <c r="P114" s="28"/>
      <c r="Q114" s="28"/>
    </row>
    <row r="115" spans="1:17" ht="20.100000000000001" customHeight="1">
      <c r="A115" s="162"/>
      <c r="B115" s="613"/>
      <c r="C115" s="614"/>
      <c r="D115" s="527" t="s">
        <v>470</v>
      </c>
      <c r="E115" s="528"/>
      <c r="F115" s="499"/>
      <c r="G115" s="500"/>
      <c r="H115" s="499"/>
      <c r="I115" s="500"/>
      <c r="J115" s="153"/>
      <c r="K115" s="154"/>
      <c r="L115" s="154"/>
      <c r="M115" s="199" t="s">
        <v>533</v>
      </c>
      <c r="N115" s="6"/>
      <c r="P115" s="28"/>
      <c r="Q115" s="28"/>
    </row>
    <row r="116" spans="1:17" ht="20.100000000000001" customHeight="1">
      <c r="A116" s="162"/>
      <c r="B116" s="613"/>
      <c r="C116" s="614"/>
      <c r="D116" s="527" t="s">
        <v>471</v>
      </c>
      <c r="E116" s="528"/>
      <c r="F116" s="499"/>
      <c r="G116" s="500"/>
      <c r="H116" s="499"/>
      <c r="I116" s="500"/>
      <c r="J116" s="153"/>
      <c r="K116" s="154"/>
      <c r="L116" s="154"/>
      <c r="M116" s="199" t="s">
        <v>533</v>
      </c>
      <c r="N116" s="6"/>
      <c r="P116" s="28"/>
      <c r="Q116" s="28"/>
    </row>
    <row r="117" spans="1:17" ht="20.100000000000001" customHeight="1">
      <c r="A117" s="162"/>
      <c r="B117" s="605"/>
      <c r="C117" s="606"/>
      <c r="D117" s="527" t="s">
        <v>472</v>
      </c>
      <c r="E117" s="528"/>
      <c r="F117" s="499"/>
      <c r="G117" s="500"/>
      <c r="H117" s="499"/>
      <c r="I117" s="500"/>
      <c r="J117" s="153"/>
      <c r="K117" s="154"/>
      <c r="L117" s="154"/>
      <c r="M117" s="199" t="s">
        <v>533</v>
      </c>
      <c r="N117" s="6"/>
      <c r="P117" s="28"/>
      <c r="Q117" s="28"/>
    </row>
    <row r="118" spans="1:17" s="36" customFormat="1" ht="20.100000000000001" customHeight="1">
      <c r="A118" s="202"/>
      <c r="B118" s="203"/>
      <c r="C118" s="203"/>
      <c r="D118" s="204"/>
      <c r="E118" s="204"/>
      <c r="F118" s="176"/>
      <c r="G118" s="176"/>
      <c r="H118" s="176"/>
      <c r="I118" s="174"/>
      <c r="J118" s="174"/>
      <c r="K118" s="174"/>
      <c r="L118" s="185"/>
      <c r="M118" s="186"/>
      <c r="N118" s="6"/>
      <c r="P118" s="37"/>
      <c r="Q118" s="37"/>
    </row>
    <row r="119" spans="1:17" ht="20.100000000000001" customHeight="1">
      <c r="A119" s="162"/>
      <c r="B119" s="182" t="s">
        <v>576</v>
      </c>
      <c r="C119" s="176"/>
      <c r="D119" s="176"/>
      <c r="E119" s="176"/>
      <c r="F119" s="185"/>
      <c r="G119" s="185"/>
      <c r="H119" s="176"/>
      <c r="I119" s="176"/>
      <c r="J119" s="176"/>
      <c r="K119" s="176"/>
      <c r="L119" s="185"/>
      <c r="M119" s="185"/>
      <c r="N119" s="6"/>
    </row>
    <row r="120" spans="1:17" ht="15" customHeight="1">
      <c r="A120" s="162"/>
      <c r="B120" s="581"/>
      <c r="C120" s="581" t="s">
        <v>92</v>
      </c>
      <c r="D120" s="581"/>
      <c r="E120" s="562" t="s">
        <v>690</v>
      </c>
      <c r="F120" s="563"/>
      <c r="G120" s="522" t="s">
        <v>700</v>
      </c>
      <c r="H120" s="582" t="s">
        <v>492</v>
      </c>
      <c r="I120" s="582" t="s">
        <v>529</v>
      </c>
      <c r="J120" s="511" t="s">
        <v>727</v>
      </c>
      <c r="K120" s="508" t="s">
        <v>495</v>
      </c>
      <c r="L120" s="509"/>
      <c r="M120" s="510"/>
      <c r="N120" s="6"/>
      <c r="O120" s="32" t="s">
        <v>745</v>
      </c>
    </row>
    <row r="121" spans="1:17" ht="15" customHeight="1">
      <c r="A121" s="162"/>
      <c r="B121" s="581"/>
      <c r="C121" s="581"/>
      <c r="D121" s="581"/>
      <c r="E121" s="564"/>
      <c r="F121" s="565"/>
      <c r="G121" s="522"/>
      <c r="H121" s="583"/>
      <c r="I121" s="583"/>
      <c r="J121" s="511"/>
      <c r="K121" s="183" t="s">
        <v>338</v>
      </c>
      <c r="L121" s="190" t="s">
        <v>532</v>
      </c>
      <c r="M121" s="183" t="s">
        <v>336</v>
      </c>
      <c r="N121" s="6"/>
      <c r="O121" s="512"/>
    </row>
    <row r="122" spans="1:17" ht="20.100000000000001" customHeight="1">
      <c r="A122" s="162"/>
      <c r="B122" s="551" t="s">
        <v>534</v>
      </c>
      <c r="C122" s="586"/>
      <c r="D122" s="586"/>
      <c r="E122" s="586"/>
      <c r="F122" s="586"/>
      <c r="G122" s="586"/>
      <c r="H122" s="586"/>
      <c r="I122" s="586"/>
      <c r="J122" s="616"/>
      <c r="K122" s="616"/>
      <c r="L122" s="616"/>
      <c r="M122" s="552"/>
      <c r="N122" s="6"/>
      <c r="O122" s="512"/>
    </row>
    <row r="123" spans="1:17" ht="20.100000000000001" customHeight="1">
      <c r="A123" s="162"/>
      <c r="B123" s="191" t="s">
        <v>379</v>
      </c>
      <c r="C123" s="575"/>
      <c r="D123" s="576"/>
      <c r="E123" s="575"/>
      <c r="F123" s="576"/>
      <c r="G123" s="15"/>
      <c r="H123" s="15"/>
      <c r="I123" s="15"/>
      <c r="J123" s="15"/>
      <c r="K123" s="15"/>
      <c r="L123" s="15"/>
      <c r="M123" s="15"/>
      <c r="N123" s="6"/>
      <c r="O123" s="512"/>
    </row>
    <row r="124" spans="1:17" ht="20.100000000000001" customHeight="1">
      <c r="A124" s="162"/>
      <c r="B124" s="192" t="s">
        <v>380</v>
      </c>
      <c r="C124" s="575"/>
      <c r="D124" s="576"/>
      <c r="E124" s="575"/>
      <c r="F124" s="576"/>
      <c r="G124" s="15"/>
      <c r="H124" s="15"/>
      <c r="I124" s="15"/>
      <c r="J124" s="15"/>
      <c r="K124" s="193" t="s">
        <v>832</v>
      </c>
      <c r="L124" s="193" t="s">
        <v>832</v>
      </c>
      <c r="M124" s="193" t="s">
        <v>832</v>
      </c>
      <c r="N124" s="6"/>
      <c r="O124" s="512"/>
    </row>
    <row r="125" spans="1:17" ht="20.100000000000001" customHeight="1">
      <c r="A125" s="162"/>
      <c r="B125" s="551" t="s">
        <v>535</v>
      </c>
      <c r="C125" s="586"/>
      <c r="D125" s="586"/>
      <c r="E125" s="586"/>
      <c r="F125" s="586"/>
      <c r="G125" s="586"/>
      <c r="H125" s="586"/>
      <c r="I125" s="586"/>
      <c r="J125" s="612"/>
      <c r="K125" s="612"/>
      <c r="L125" s="612"/>
      <c r="M125" s="552"/>
      <c r="N125" s="6"/>
      <c r="O125" s="512"/>
    </row>
    <row r="126" spans="1:17" ht="20.100000000000001" customHeight="1">
      <c r="A126" s="162"/>
      <c r="B126" s="191" t="s">
        <v>379</v>
      </c>
      <c r="C126" s="575"/>
      <c r="D126" s="576"/>
      <c r="E126" s="575"/>
      <c r="F126" s="576"/>
      <c r="G126" s="15"/>
      <c r="H126" s="15"/>
      <c r="I126" s="15"/>
      <c r="J126" s="15"/>
      <c r="K126" s="15"/>
      <c r="L126" s="15"/>
      <c r="M126" s="15"/>
      <c r="N126" s="6"/>
      <c r="O126" s="512"/>
    </row>
    <row r="127" spans="1:17" ht="20.100000000000001" customHeight="1">
      <c r="A127" s="162"/>
      <c r="B127" s="192" t="s">
        <v>380</v>
      </c>
      <c r="C127" s="575"/>
      <c r="D127" s="576"/>
      <c r="E127" s="575"/>
      <c r="F127" s="576"/>
      <c r="G127" s="15"/>
      <c r="H127" s="15"/>
      <c r="I127" s="15"/>
      <c r="J127" s="15"/>
      <c r="K127" s="193" t="s">
        <v>832</v>
      </c>
      <c r="L127" s="193" t="s">
        <v>832</v>
      </c>
      <c r="M127" s="193" t="s">
        <v>832</v>
      </c>
      <c r="N127" s="6"/>
      <c r="O127" s="512"/>
    </row>
    <row r="128" spans="1:17" ht="20.100000000000001" customHeight="1">
      <c r="A128" s="162"/>
      <c r="B128" s="194" t="s">
        <v>713</v>
      </c>
      <c r="C128" s="162"/>
      <c r="D128" s="162"/>
      <c r="E128" s="162"/>
      <c r="F128" s="162"/>
      <c r="G128" s="162"/>
      <c r="H128" s="162"/>
      <c r="I128" s="162"/>
      <c r="J128" s="162"/>
      <c r="K128" s="162"/>
      <c r="L128" s="162"/>
      <c r="M128" s="162"/>
      <c r="N128" s="6"/>
      <c r="O128" s="30"/>
    </row>
    <row r="129" spans="1:15" ht="20.100000000000001" customHeight="1">
      <c r="A129" s="162"/>
      <c r="B129" s="194" t="s">
        <v>728</v>
      </c>
      <c r="C129" s="162"/>
      <c r="D129" s="162"/>
      <c r="E129" s="162"/>
      <c r="F129" s="162"/>
      <c r="G129" s="162"/>
      <c r="H129" s="162"/>
      <c r="I129" s="162"/>
      <c r="J129" s="162"/>
      <c r="K129" s="162"/>
      <c r="L129" s="162"/>
      <c r="M129" s="162"/>
      <c r="N129" s="6"/>
      <c r="O129" s="30"/>
    </row>
    <row r="130" spans="1:15" ht="20.100000000000001" customHeight="1">
      <c r="A130" s="162"/>
      <c r="B130" s="2"/>
      <c r="C130" s="163"/>
      <c r="D130" s="163"/>
      <c r="E130" s="163"/>
      <c r="F130" s="163"/>
      <c r="G130" s="163"/>
      <c r="H130" s="163"/>
      <c r="I130" s="163"/>
      <c r="J130" s="174"/>
      <c r="K130" s="174"/>
      <c r="L130" s="162"/>
      <c r="M130" s="162"/>
    </row>
    <row r="131" spans="1:15" ht="20.100000000000001" customHeight="1">
      <c r="A131" s="177" t="s">
        <v>537</v>
      </c>
      <c r="B131" s="161" t="s">
        <v>687</v>
      </c>
      <c r="C131" s="205"/>
      <c r="D131" s="205"/>
      <c r="E131" s="205"/>
      <c r="F131" s="205"/>
      <c r="G131" s="206"/>
      <c r="H131" s="206"/>
      <c r="I131" s="206"/>
      <c r="J131" s="206"/>
      <c r="K131" s="206"/>
      <c r="L131" s="206"/>
      <c r="M131" s="206"/>
      <c r="N131" s="38"/>
    </row>
    <row r="132" spans="1:15" ht="20.100000000000001" customHeight="1">
      <c r="A132" s="166"/>
      <c r="B132" s="165"/>
      <c r="C132" s="162"/>
      <c r="D132" s="162"/>
      <c r="E132" s="162"/>
      <c r="F132" s="162"/>
      <c r="G132" s="178" t="s">
        <v>573</v>
      </c>
      <c r="H132" s="179"/>
      <c r="I132" s="180" t="s">
        <v>494</v>
      </c>
      <c r="J132" s="150" t="str">
        <f>IF(ISBLANK(B16),"-",$B$16)</f>
        <v>-</v>
      </c>
      <c r="K132" s="181" t="s">
        <v>360</v>
      </c>
      <c r="L132" s="151" t="str">
        <f>$D$16</f>
        <v>-</v>
      </c>
      <c r="M132" s="179" t="s">
        <v>493</v>
      </c>
    </row>
    <row r="133" spans="1:15" ht="20.100000000000001" customHeight="1">
      <c r="A133" s="162"/>
      <c r="B133" s="195" t="s">
        <v>348</v>
      </c>
      <c r="C133" s="162"/>
      <c r="D133" s="162"/>
      <c r="E133" s="162"/>
      <c r="F133" s="162"/>
      <c r="G133" s="162"/>
      <c r="H133" s="162"/>
      <c r="I133" s="162"/>
      <c r="J133" s="162"/>
      <c r="K133" s="162"/>
      <c r="L133" s="162"/>
      <c r="M133" s="162"/>
    </row>
    <row r="134" spans="1:15" ht="35.1" customHeight="1" thickBot="1">
      <c r="A134" s="162"/>
      <c r="B134" s="207" t="s">
        <v>572</v>
      </c>
      <c r="C134" s="607" t="s">
        <v>107</v>
      </c>
      <c r="D134" s="609"/>
      <c r="E134" s="609"/>
      <c r="F134" s="608"/>
      <c r="G134" s="607" t="s">
        <v>129</v>
      </c>
      <c r="H134" s="609"/>
      <c r="I134" s="609"/>
      <c r="J134" s="609"/>
      <c r="K134" s="609"/>
      <c r="L134" s="609"/>
      <c r="M134" s="608"/>
      <c r="N134" s="1"/>
    </row>
    <row r="135" spans="1:15" ht="35.1" customHeight="1" thickBot="1">
      <c r="A135" s="162"/>
      <c r="B135" s="16"/>
      <c r="C135" s="513" t="s">
        <v>216</v>
      </c>
      <c r="D135" s="514"/>
      <c r="E135" s="514"/>
      <c r="F135" s="515"/>
      <c r="G135" s="496" t="s">
        <v>400</v>
      </c>
      <c r="H135" s="497"/>
      <c r="I135" s="497"/>
      <c r="J135" s="497"/>
      <c r="K135" s="497"/>
      <c r="L135" s="497"/>
      <c r="M135" s="498"/>
      <c r="N135" s="38"/>
    </row>
    <row r="136" spans="1:15" ht="35.1" customHeight="1" thickBot="1">
      <c r="A136" s="162"/>
      <c r="B136" s="16"/>
      <c r="C136" s="513" t="s">
        <v>218</v>
      </c>
      <c r="D136" s="514"/>
      <c r="E136" s="514"/>
      <c r="F136" s="515"/>
      <c r="G136" s="496" t="s">
        <v>391</v>
      </c>
      <c r="H136" s="497"/>
      <c r="I136" s="497"/>
      <c r="J136" s="497"/>
      <c r="K136" s="497"/>
      <c r="L136" s="497"/>
      <c r="M136" s="498"/>
      <c r="N136" s="38"/>
    </row>
    <row r="137" spans="1:15" ht="35.1" customHeight="1" thickBot="1">
      <c r="A137" s="162"/>
      <c r="B137" s="16"/>
      <c r="C137" s="513" t="s">
        <v>353</v>
      </c>
      <c r="D137" s="514"/>
      <c r="E137" s="514"/>
      <c r="F137" s="515"/>
      <c r="G137" s="496" t="s">
        <v>354</v>
      </c>
      <c r="H137" s="497"/>
      <c r="I137" s="497"/>
      <c r="J137" s="497"/>
      <c r="K137" s="497"/>
      <c r="L137" s="497"/>
      <c r="M137" s="498"/>
      <c r="N137" s="38"/>
    </row>
    <row r="138" spans="1:15" ht="35.1" customHeight="1" thickBot="1">
      <c r="A138" s="162"/>
      <c r="B138" s="16"/>
      <c r="C138" s="513" t="s">
        <v>355</v>
      </c>
      <c r="D138" s="514"/>
      <c r="E138" s="514"/>
      <c r="F138" s="515"/>
      <c r="G138" s="496" t="s">
        <v>356</v>
      </c>
      <c r="H138" s="497"/>
      <c r="I138" s="497"/>
      <c r="J138" s="497"/>
      <c r="K138" s="497"/>
      <c r="L138" s="497"/>
      <c r="M138" s="498"/>
      <c r="N138" s="38"/>
    </row>
    <row r="139" spans="1:15" ht="35.1" customHeight="1" thickBot="1">
      <c r="A139" s="162"/>
      <c r="B139" s="16"/>
      <c r="C139" s="513" t="s">
        <v>86</v>
      </c>
      <c r="D139" s="514"/>
      <c r="E139" s="514"/>
      <c r="F139" s="515"/>
      <c r="G139" s="496" t="s">
        <v>401</v>
      </c>
      <c r="H139" s="497"/>
      <c r="I139" s="497"/>
      <c r="J139" s="497"/>
      <c r="K139" s="497"/>
      <c r="L139" s="497"/>
      <c r="M139" s="498"/>
      <c r="N139" s="38"/>
    </row>
    <row r="140" spans="1:15" ht="35.1" customHeight="1" thickBot="1">
      <c r="A140" s="162"/>
      <c r="B140" s="16"/>
      <c r="C140" s="513" t="s">
        <v>131</v>
      </c>
      <c r="D140" s="514"/>
      <c r="E140" s="514"/>
      <c r="F140" s="515"/>
      <c r="G140" s="496" t="s">
        <v>402</v>
      </c>
      <c r="H140" s="497"/>
      <c r="I140" s="497"/>
      <c r="J140" s="497"/>
      <c r="K140" s="497"/>
      <c r="L140" s="497"/>
      <c r="M140" s="498"/>
      <c r="N140" s="38"/>
    </row>
    <row r="141" spans="1:15" ht="35.1" customHeight="1" thickBot="1">
      <c r="A141" s="162"/>
      <c r="B141" s="16"/>
      <c r="C141" s="513" t="s">
        <v>108</v>
      </c>
      <c r="D141" s="514"/>
      <c r="E141" s="514"/>
      <c r="F141" s="515"/>
      <c r="G141" s="496" t="s">
        <v>403</v>
      </c>
      <c r="H141" s="497"/>
      <c r="I141" s="497"/>
      <c r="J141" s="497"/>
      <c r="K141" s="497"/>
      <c r="L141" s="497"/>
      <c r="M141" s="498"/>
      <c r="N141" s="38"/>
    </row>
    <row r="142" spans="1:15" ht="35.1" customHeight="1" thickBot="1">
      <c r="A142" s="162"/>
      <c r="B142" s="16"/>
      <c r="C142" s="513" t="s">
        <v>109</v>
      </c>
      <c r="D142" s="514"/>
      <c r="E142" s="514"/>
      <c r="F142" s="515"/>
      <c r="G142" s="496" t="s">
        <v>404</v>
      </c>
      <c r="H142" s="497"/>
      <c r="I142" s="497"/>
      <c r="J142" s="497"/>
      <c r="K142" s="497"/>
      <c r="L142" s="497"/>
      <c r="M142" s="498"/>
      <c r="N142" s="38"/>
    </row>
    <row r="143" spans="1:15" ht="35.1" customHeight="1" thickBot="1">
      <c r="A143" s="162"/>
      <c r="B143" s="16"/>
      <c r="C143" s="513" t="s">
        <v>110</v>
      </c>
      <c r="D143" s="514"/>
      <c r="E143" s="514"/>
      <c r="F143" s="515"/>
      <c r="G143" s="496" t="s">
        <v>392</v>
      </c>
      <c r="H143" s="497"/>
      <c r="I143" s="497"/>
      <c r="J143" s="497"/>
      <c r="K143" s="497"/>
      <c r="L143" s="497"/>
      <c r="M143" s="498"/>
      <c r="N143" s="38"/>
    </row>
    <row r="144" spans="1:15" ht="35.1" customHeight="1" thickBot="1">
      <c r="A144" s="162"/>
      <c r="B144" s="16"/>
      <c r="C144" s="513" t="s">
        <v>111</v>
      </c>
      <c r="D144" s="514"/>
      <c r="E144" s="514"/>
      <c r="F144" s="515"/>
      <c r="G144" s="496" t="s">
        <v>405</v>
      </c>
      <c r="H144" s="497"/>
      <c r="I144" s="497"/>
      <c r="J144" s="497"/>
      <c r="K144" s="497"/>
      <c r="L144" s="497"/>
      <c r="M144" s="498"/>
      <c r="N144" s="38"/>
    </row>
    <row r="145" spans="1:14" ht="35.1" customHeight="1" thickBot="1">
      <c r="A145" s="162"/>
      <c r="B145" s="16"/>
      <c r="C145" s="513" t="s">
        <v>112</v>
      </c>
      <c r="D145" s="514"/>
      <c r="E145" s="514"/>
      <c r="F145" s="515"/>
      <c r="G145" s="496" t="s">
        <v>406</v>
      </c>
      <c r="H145" s="497"/>
      <c r="I145" s="497"/>
      <c r="J145" s="497"/>
      <c r="K145" s="497"/>
      <c r="L145" s="497"/>
      <c r="M145" s="498"/>
      <c r="N145" s="38"/>
    </row>
    <row r="146" spans="1:14" ht="35.1" customHeight="1" thickBot="1">
      <c r="A146" s="162"/>
      <c r="B146" s="16"/>
      <c r="C146" s="513" t="s">
        <v>113</v>
      </c>
      <c r="D146" s="514"/>
      <c r="E146" s="514"/>
      <c r="F146" s="515"/>
      <c r="G146" s="496" t="s">
        <v>407</v>
      </c>
      <c r="H146" s="497"/>
      <c r="I146" s="497"/>
      <c r="J146" s="497"/>
      <c r="K146" s="497"/>
      <c r="L146" s="497"/>
      <c r="M146" s="498"/>
      <c r="N146" s="38"/>
    </row>
    <row r="147" spans="1:14" ht="35.1" customHeight="1" thickBot="1">
      <c r="A147" s="162"/>
      <c r="B147" s="16"/>
      <c r="C147" s="513" t="s">
        <v>656</v>
      </c>
      <c r="D147" s="514"/>
      <c r="E147" s="514"/>
      <c r="F147" s="515"/>
      <c r="G147" s="496" t="s">
        <v>657</v>
      </c>
      <c r="H147" s="497"/>
      <c r="I147" s="497"/>
      <c r="J147" s="497"/>
      <c r="K147" s="497"/>
      <c r="L147" s="497"/>
      <c r="M147" s="498"/>
      <c r="N147" s="38"/>
    </row>
    <row r="148" spans="1:14" ht="35.1" customHeight="1" thickBot="1">
      <c r="A148" s="162"/>
      <c r="B148" s="16"/>
      <c r="C148" s="513" t="s">
        <v>230</v>
      </c>
      <c r="D148" s="514"/>
      <c r="E148" s="514"/>
      <c r="F148" s="515"/>
      <c r="G148" s="496" t="s">
        <v>408</v>
      </c>
      <c r="H148" s="497"/>
      <c r="I148" s="497"/>
      <c r="J148" s="497"/>
      <c r="K148" s="497"/>
      <c r="L148" s="497"/>
      <c r="M148" s="498"/>
      <c r="N148" s="38"/>
    </row>
    <row r="149" spans="1:14" ht="35.1" customHeight="1" thickBot="1">
      <c r="A149" s="162"/>
      <c r="B149" s="16"/>
      <c r="C149" s="513" t="s">
        <v>231</v>
      </c>
      <c r="D149" s="514"/>
      <c r="E149" s="514"/>
      <c r="F149" s="515"/>
      <c r="G149" s="496" t="s">
        <v>393</v>
      </c>
      <c r="H149" s="497"/>
      <c r="I149" s="497"/>
      <c r="J149" s="497"/>
      <c r="K149" s="497"/>
      <c r="L149" s="497"/>
      <c r="M149" s="498"/>
      <c r="N149" s="38"/>
    </row>
    <row r="150" spans="1:14" ht="35.1" customHeight="1" thickBot="1">
      <c r="A150" s="162"/>
      <c r="B150" s="16"/>
      <c r="C150" s="513" t="s">
        <v>232</v>
      </c>
      <c r="D150" s="514"/>
      <c r="E150" s="514"/>
      <c r="F150" s="515"/>
      <c r="G150" s="496" t="s">
        <v>409</v>
      </c>
      <c r="H150" s="497"/>
      <c r="I150" s="497"/>
      <c r="J150" s="497"/>
      <c r="K150" s="497"/>
      <c r="L150" s="497"/>
      <c r="M150" s="498"/>
      <c r="N150" s="38"/>
    </row>
    <row r="151" spans="1:14" ht="35.1" customHeight="1" thickBot="1">
      <c r="A151" s="162"/>
      <c r="B151" s="16"/>
      <c r="C151" s="513" t="s">
        <v>114</v>
      </c>
      <c r="D151" s="514"/>
      <c r="E151" s="514"/>
      <c r="F151" s="515"/>
      <c r="G151" s="496" t="s">
        <v>394</v>
      </c>
      <c r="H151" s="497"/>
      <c r="I151" s="497"/>
      <c r="J151" s="497"/>
      <c r="K151" s="497"/>
      <c r="L151" s="497"/>
      <c r="M151" s="498"/>
      <c r="N151" s="38"/>
    </row>
    <row r="152" spans="1:14" ht="35.1" customHeight="1" thickBot="1">
      <c r="A152" s="162"/>
      <c r="B152" s="16"/>
      <c r="C152" s="513" t="s">
        <v>659</v>
      </c>
      <c r="D152" s="514"/>
      <c r="E152" s="514"/>
      <c r="F152" s="515"/>
      <c r="G152" s="496" t="s">
        <v>658</v>
      </c>
      <c r="H152" s="497"/>
      <c r="I152" s="497"/>
      <c r="J152" s="497"/>
      <c r="K152" s="497"/>
      <c r="L152" s="497"/>
      <c r="M152" s="498"/>
      <c r="N152" s="38"/>
    </row>
    <row r="153" spans="1:14" ht="35.1" customHeight="1" thickBot="1">
      <c r="A153" s="162"/>
      <c r="B153" s="16"/>
      <c r="C153" s="513" t="s">
        <v>115</v>
      </c>
      <c r="D153" s="514"/>
      <c r="E153" s="514"/>
      <c r="F153" s="515"/>
      <c r="G153" s="496" t="s">
        <v>395</v>
      </c>
      <c r="H153" s="497"/>
      <c r="I153" s="497"/>
      <c r="J153" s="497"/>
      <c r="K153" s="497"/>
      <c r="L153" s="497"/>
      <c r="M153" s="498"/>
      <c r="N153" s="38"/>
    </row>
    <row r="154" spans="1:14" ht="35.1" customHeight="1" thickBot="1">
      <c r="A154" s="162"/>
      <c r="B154" s="16"/>
      <c r="C154" s="513" t="s">
        <v>116</v>
      </c>
      <c r="D154" s="514"/>
      <c r="E154" s="514"/>
      <c r="F154" s="515"/>
      <c r="G154" s="496" t="s">
        <v>410</v>
      </c>
      <c r="H154" s="497"/>
      <c r="I154" s="497"/>
      <c r="J154" s="497"/>
      <c r="K154" s="497"/>
      <c r="L154" s="497"/>
      <c r="M154" s="498"/>
      <c r="N154" s="38"/>
    </row>
    <row r="155" spans="1:14" ht="35.1" customHeight="1" thickBot="1">
      <c r="A155" s="162"/>
      <c r="B155" s="16"/>
      <c r="C155" s="513" t="s">
        <v>117</v>
      </c>
      <c r="D155" s="514"/>
      <c r="E155" s="514"/>
      <c r="F155" s="515"/>
      <c r="G155" s="496" t="s">
        <v>396</v>
      </c>
      <c r="H155" s="497"/>
      <c r="I155" s="497"/>
      <c r="J155" s="497"/>
      <c r="K155" s="497"/>
      <c r="L155" s="497"/>
      <c r="M155" s="498"/>
      <c r="N155" s="38"/>
    </row>
    <row r="156" spans="1:14" ht="35.1" customHeight="1" thickBot="1">
      <c r="A156" s="162"/>
      <c r="B156" s="16"/>
      <c r="C156" s="513" t="s">
        <v>118</v>
      </c>
      <c r="D156" s="514"/>
      <c r="E156" s="514"/>
      <c r="F156" s="515"/>
      <c r="G156" s="496" t="s">
        <v>411</v>
      </c>
      <c r="H156" s="497"/>
      <c r="I156" s="497"/>
      <c r="J156" s="497"/>
      <c r="K156" s="497"/>
      <c r="L156" s="497"/>
      <c r="M156" s="498"/>
      <c r="N156" s="38"/>
    </row>
    <row r="157" spans="1:14" ht="35.1" customHeight="1" thickBot="1">
      <c r="A157" s="162"/>
      <c r="B157" s="16"/>
      <c r="C157" s="513" t="s">
        <v>119</v>
      </c>
      <c r="D157" s="514"/>
      <c r="E157" s="514"/>
      <c r="F157" s="515"/>
      <c r="G157" s="496" t="s">
        <v>412</v>
      </c>
      <c r="H157" s="497"/>
      <c r="I157" s="497"/>
      <c r="J157" s="497"/>
      <c r="K157" s="497"/>
      <c r="L157" s="497"/>
      <c r="M157" s="498"/>
      <c r="N157" s="38"/>
    </row>
    <row r="158" spans="1:14" ht="35.1" customHeight="1" thickBot="1">
      <c r="A158" s="162"/>
      <c r="B158" s="16"/>
      <c r="C158" s="513" t="s">
        <v>89</v>
      </c>
      <c r="D158" s="514"/>
      <c r="E158" s="514"/>
      <c r="F158" s="515"/>
      <c r="G158" s="496" t="s">
        <v>413</v>
      </c>
      <c r="H158" s="497"/>
      <c r="I158" s="497"/>
      <c r="J158" s="497"/>
      <c r="K158" s="497"/>
      <c r="L158" s="497"/>
      <c r="M158" s="498"/>
      <c r="N158" s="38"/>
    </row>
    <row r="159" spans="1:14" ht="35.1" customHeight="1" thickBot="1">
      <c r="A159" s="162"/>
      <c r="B159" s="16"/>
      <c r="C159" s="513" t="s">
        <v>120</v>
      </c>
      <c r="D159" s="514"/>
      <c r="E159" s="514"/>
      <c r="F159" s="515"/>
      <c r="G159" s="496" t="s">
        <v>397</v>
      </c>
      <c r="H159" s="497"/>
      <c r="I159" s="497"/>
      <c r="J159" s="497"/>
      <c r="K159" s="497"/>
      <c r="L159" s="497"/>
      <c r="M159" s="498"/>
      <c r="N159" s="38"/>
    </row>
    <row r="160" spans="1:14" ht="35.1" customHeight="1" thickBot="1">
      <c r="A160" s="162"/>
      <c r="B160" s="16"/>
      <c r="C160" s="513" t="s">
        <v>121</v>
      </c>
      <c r="D160" s="514"/>
      <c r="E160" s="514"/>
      <c r="F160" s="515"/>
      <c r="G160" s="496" t="s">
        <v>414</v>
      </c>
      <c r="H160" s="497"/>
      <c r="I160" s="497"/>
      <c r="J160" s="497"/>
      <c r="K160" s="497"/>
      <c r="L160" s="497"/>
      <c r="M160" s="498"/>
      <c r="N160" s="38"/>
    </row>
    <row r="161" spans="1:17" ht="35.1" customHeight="1" thickBot="1">
      <c r="A161" s="162"/>
      <c r="B161" s="16"/>
      <c r="C161" s="513" t="s">
        <v>122</v>
      </c>
      <c r="D161" s="514"/>
      <c r="E161" s="514"/>
      <c r="F161" s="515"/>
      <c r="G161" s="496" t="s">
        <v>415</v>
      </c>
      <c r="H161" s="497"/>
      <c r="I161" s="497"/>
      <c r="J161" s="497"/>
      <c r="K161" s="497"/>
      <c r="L161" s="497"/>
      <c r="M161" s="498"/>
      <c r="N161" s="38"/>
    </row>
    <row r="162" spans="1:17" ht="35.1" customHeight="1" thickBot="1">
      <c r="A162" s="162"/>
      <c r="B162" s="16"/>
      <c r="C162" s="513" t="s">
        <v>123</v>
      </c>
      <c r="D162" s="514"/>
      <c r="E162" s="514"/>
      <c r="F162" s="515"/>
      <c r="G162" s="496" t="s">
        <v>416</v>
      </c>
      <c r="H162" s="497"/>
      <c r="I162" s="497"/>
      <c r="J162" s="497"/>
      <c r="K162" s="497"/>
      <c r="L162" s="497"/>
      <c r="M162" s="498"/>
      <c r="N162" s="38"/>
    </row>
    <row r="163" spans="1:17" ht="35.1" customHeight="1" thickBot="1">
      <c r="A163" s="162"/>
      <c r="B163" s="16"/>
      <c r="C163" s="513" t="s">
        <v>124</v>
      </c>
      <c r="D163" s="514"/>
      <c r="E163" s="514"/>
      <c r="F163" s="515"/>
      <c r="G163" s="496" t="s">
        <v>417</v>
      </c>
      <c r="H163" s="497"/>
      <c r="I163" s="497"/>
      <c r="J163" s="497"/>
      <c r="K163" s="497"/>
      <c r="L163" s="497"/>
      <c r="M163" s="498"/>
      <c r="N163" s="38"/>
    </row>
    <row r="164" spans="1:17" ht="35.1" customHeight="1" thickBot="1">
      <c r="A164" s="162"/>
      <c r="B164" s="16"/>
      <c r="C164" s="513" t="s">
        <v>125</v>
      </c>
      <c r="D164" s="514"/>
      <c r="E164" s="514"/>
      <c r="F164" s="515"/>
      <c r="G164" s="496" t="s">
        <v>398</v>
      </c>
      <c r="H164" s="497"/>
      <c r="I164" s="497"/>
      <c r="J164" s="497"/>
      <c r="K164" s="497"/>
      <c r="L164" s="497"/>
      <c r="M164" s="498"/>
      <c r="N164" s="38"/>
    </row>
    <row r="165" spans="1:17" ht="35.1" customHeight="1" thickBot="1">
      <c r="A165" s="162"/>
      <c r="B165" s="16"/>
      <c r="C165" s="513" t="s">
        <v>126</v>
      </c>
      <c r="D165" s="514"/>
      <c r="E165" s="514"/>
      <c r="F165" s="515"/>
      <c r="G165" s="496" t="s">
        <v>418</v>
      </c>
      <c r="H165" s="497"/>
      <c r="I165" s="497"/>
      <c r="J165" s="497"/>
      <c r="K165" s="497"/>
      <c r="L165" s="497"/>
      <c r="M165" s="498"/>
      <c r="N165" s="38"/>
    </row>
    <row r="166" spans="1:17" ht="35.1" customHeight="1" thickBot="1">
      <c r="A166" s="162"/>
      <c r="B166" s="16"/>
      <c r="C166" s="513" t="s">
        <v>127</v>
      </c>
      <c r="D166" s="514"/>
      <c r="E166" s="514"/>
      <c r="F166" s="515"/>
      <c r="G166" s="496" t="s">
        <v>399</v>
      </c>
      <c r="H166" s="497"/>
      <c r="I166" s="497"/>
      <c r="J166" s="497"/>
      <c r="K166" s="497"/>
      <c r="L166" s="497"/>
      <c r="M166" s="498"/>
      <c r="N166" s="38"/>
    </row>
    <row r="167" spans="1:17" ht="35.1" customHeight="1">
      <c r="A167" s="162"/>
      <c r="B167" s="16"/>
      <c r="C167" s="513" t="s">
        <v>128</v>
      </c>
      <c r="D167" s="514"/>
      <c r="E167" s="514"/>
      <c r="F167" s="515"/>
      <c r="G167" s="496" t="s">
        <v>419</v>
      </c>
      <c r="H167" s="497"/>
      <c r="I167" s="497"/>
      <c r="J167" s="497"/>
      <c r="K167" s="497"/>
      <c r="L167" s="497"/>
      <c r="M167" s="498"/>
      <c r="N167" s="38"/>
    </row>
    <row r="168" spans="1:17" ht="20.100000000000001" customHeight="1">
      <c r="A168" s="162"/>
      <c r="B168" s="162"/>
      <c r="C168" s="162"/>
      <c r="D168" s="162"/>
      <c r="E168" s="162"/>
      <c r="F168" s="162"/>
      <c r="G168" s="162"/>
      <c r="H168" s="162"/>
      <c r="I168" s="162"/>
      <c r="J168" s="162"/>
      <c r="K168" s="162"/>
      <c r="L168" s="162"/>
      <c r="M168" s="162"/>
    </row>
    <row r="169" spans="1:17" ht="20.100000000000001" customHeight="1">
      <c r="A169" s="177" t="s">
        <v>383</v>
      </c>
      <c r="B169" s="161" t="s">
        <v>384</v>
      </c>
      <c r="C169" s="162"/>
      <c r="D169" s="162"/>
      <c r="E169" s="162"/>
      <c r="F169" s="162"/>
      <c r="G169" s="162"/>
      <c r="H169" s="162"/>
      <c r="I169" s="162"/>
      <c r="J169" s="162"/>
      <c r="K169" s="162"/>
      <c r="L169" s="162"/>
      <c r="M169" s="162"/>
    </row>
    <row r="170" spans="1:17" ht="20.100000000000001" customHeight="1">
      <c r="A170" s="166"/>
      <c r="B170" s="165"/>
      <c r="C170" s="162"/>
      <c r="D170" s="162"/>
      <c r="E170" s="162"/>
      <c r="F170" s="162"/>
      <c r="G170" s="178" t="s">
        <v>573</v>
      </c>
      <c r="H170" s="179"/>
      <c r="I170" s="180" t="s">
        <v>494</v>
      </c>
      <c r="J170" s="150" t="str">
        <f>IF(ISBLANK(B16),"-",$B$16)</f>
        <v>-</v>
      </c>
      <c r="K170" s="181" t="s">
        <v>360</v>
      </c>
      <c r="L170" s="151" t="str">
        <f>IF(ISBLANK(D16),"-",$D$16)</f>
        <v>-</v>
      </c>
      <c r="M170" s="179" t="s">
        <v>493</v>
      </c>
    </row>
    <row r="171" spans="1:17" ht="20.100000000000001" customHeight="1">
      <c r="A171" s="162"/>
      <c r="B171" s="195" t="s">
        <v>717</v>
      </c>
      <c r="C171" s="196"/>
      <c r="D171" s="196"/>
      <c r="E171" s="196"/>
      <c r="F171" s="176"/>
      <c r="G171" s="176"/>
      <c r="H171" s="176"/>
      <c r="I171" s="176"/>
      <c r="J171" s="162"/>
      <c r="K171" s="162"/>
      <c r="L171" s="162"/>
      <c r="M171" s="162"/>
    </row>
    <row r="172" spans="1:17" ht="20.100000000000001" customHeight="1">
      <c r="A172" s="162"/>
      <c r="B172" s="195" t="s">
        <v>718</v>
      </c>
      <c r="C172" s="196"/>
      <c r="D172" s="196"/>
      <c r="E172" s="196"/>
      <c r="F172" s="176"/>
      <c r="G172" s="176"/>
      <c r="H172" s="176"/>
      <c r="I172" s="176"/>
      <c r="J172" s="208"/>
      <c r="K172" s="208"/>
      <c r="L172" s="208"/>
      <c r="M172" s="162"/>
    </row>
    <row r="173" spans="1:17" ht="20.100000000000001" customHeight="1">
      <c r="A173" s="162"/>
      <c r="B173" s="615" t="s">
        <v>688</v>
      </c>
      <c r="C173" s="615"/>
      <c r="D173" s="615"/>
      <c r="E173" s="209" t="s">
        <v>714</v>
      </c>
      <c r="F173" s="210"/>
      <c r="G173" s="176"/>
      <c r="H173" s="176"/>
      <c r="I173" s="176"/>
      <c r="J173" s="162"/>
      <c r="K173" s="162"/>
      <c r="L173" s="162"/>
      <c r="M173" s="162"/>
      <c r="Q173" s="5"/>
    </row>
    <row r="174" spans="1:17" ht="20.100000000000001" customHeight="1">
      <c r="A174" s="162"/>
      <c r="B174" s="211"/>
      <c r="C174" s="211"/>
      <c r="D174" s="211"/>
      <c r="E174" s="196"/>
      <c r="F174" s="210"/>
      <c r="G174" s="176"/>
      <c r="H174" s="176"/>
      <c r="I174" s="176"/>
      <c r="J174" s="162"/>
      <c r="K174" s="162"/>
      <c r="L174" s="162"/>
      <c r="M174" s="162"/>
    </row>
    <row r="175" spans="1:17" ht="20.100000000000001" customHeight="1">
      <c r="A175" s="162"/>
      <c r="B175" s="162"/>
      <c r="C175" s="162"/>
      <c r="D175" s="162"/>
      <c r="E175" s="162"/>
      <c r="F175" s="162"/>
      <c r="G175" s="178" t="s">
        <v>573</v>
      </c>
      <c r="H175" s="179"/>
      <c r="I175" s="212" t="s">
        <v>538</v>
      </c>
      <c r="J175" s="150" t="str">
        <f>IF(ISBLANK(B11),"-",$B$11)</f>
        <v>-</v>
      </c>
      <c r="K175" s="181" t="s">
        <v>360</v>
      </c>
      <c r="L175" s="151" t="str">
        <f>IF(ISBLANK(D11),"-",$D$11)</f>
        <v>-</v>
      </c>
      <c r="M175" s="179" t="s">
        <v>493</v>
      </c>
    </row>
    <row r="176" spans="1:17" ht="20.100000000000001" customHeight="1">
      <c r="A176" s="162"/>
      <c r="B176" s="195" t="s">
        <v>577</v>
      </c>
      <c r="C176" s="196"/>
      <c r="D176" s="196"/>
      <c r="E176" s="196"/>
      <c r="F176" s="176"/>
      <c r="G176" s="176"/>
      <c r="H176" s="176"/>
      <c r="I176" s="176"/>
      <c r="J176" s="162"/>
      <c r="K176" s="162"/>
      <c r="L176" s="162"/>
      <c r="M176" s="162"/>
    </row>
    <row r="177" spans="1:17" ht="20.100000000000001" customHeight="1">
      <c r="A177" s="162"/>
      <c r="B177" s="2" t="s">
        <v>836</v>
      </c>
      <c r="C177" s="162"/>
      <c r="D177" s="162"/>
      <c r="E177" s="162"/>
      <c r="F177" s="162"/>
      <c r="G177" s="162"/>
      <c r="H177" s="162"/>
      <c r="I177" s="162"/>
      <c r="J177" s="516"/>
      <c r="K177" s="517"/>
      <c r="L177" s="162" t="s">
        <v>339</v>
      </c>
      <c r="M177" s="162"/>
    </row>
    <row r="178" spans="1:17" ht="20.100000000000001" customHeight="1">
      <c r="A178" s="162"/>
      <c r="B178" s="176" t="s">
        <v>730</v>
      </c>
      <c r="C178" s="163"/>
      <c r="D178" s="163"/>
      <c r="E178" s="163"/>
      <c r="F178" s="163"/>
      <c r="G178" s="163"/>
      <c r="H178" s="163"/>
      <c r="I178" s="163"/>
      <c r="J178" s="516"/>
      <c r="K178" s="517"/>
      <c r="L178" s="162" t="s">
        <v>340</v>
      </c>
      <c r="M178" s="162"/>
    </row>
    <row r="179" spans="1:17" ht="20.100000000000001" customHeight="1">
      <c r="A179" s="162"/>
      <c r="B179" s="176"/>
      <c r="C179" s="163"/>
      <c r="D179" s="163"/>
      <c r="E179" s="163"/>
      <c r="F179" s="163"/>
      <c r="G179" s="163"/>
      <c r="H179" s="163"/>
      <c r="I179" s="163"/>
      <c r="J179" s="174"/>
      <c r="K179" s="174"/>
      <c r="L179" s="162"/>
      <c r="M179" s="162"/>
    </row>
    <row r="180" spans="1:17" ht="20.100000000000001" customHeight="1">
      <c r="A180" s="162"/>
      <c r="B180" s="162"/>
      <c r="C180" s="162"/>
      <c r="D180" s="162"/>
      <c r="E180" s="162"/>
      <c r="F180" s="162"/>
      <c r="G180" s="178" t="s">
        <v>573</v>
      </c>
      <c r="H180" s="179"/>
      <c r="I180" s="212" t="s">
        <v>538</v>
      </c>
      <c r="J180" s="150" t="str">
        <f>IF(ISBLANK(B11),"-",$B$11)</f>
        <v>-</v>
      </c>
      <c r="K180" s="181" t="s">
        <v>360</v>
      </c>
      <c r="L180" s="151" t="str">
        <f>IF(ISBLANK(D11),"-",$D$11)</f>
        <v>-</v>
      </c>
      <c r="M180" s="179" t="s">
        <v>493</v>
      </c>
    </row>
    <row r="181" spans="1:17" ht="20.100000000000001" customHeight="1">
      <c r="A181" s="162"/>
      <c r="B181" s="195" t="s">
        <v>729</v>
      </c>
      <c r="C181" s="196"/>
      <c r="D181" s="196"/>
      <c r="E181" s="196"/>
      <c r="F181" s="176"/>
      <c r="G181" s="176"/>
      <c r="H181" s="176"/>
      <c r="I181" s="176"/>
      <c r="J181" s="162"/>
      <c r="K181" s="162"/>
      <c r="L181" s="162"/>
      <c r="M181" s="162"/>
    </row>
    <row r="182" spans="1:17" ht="20.100000000000001" customHeight="1">
      <c r="A182" s="162"/>
      <c r="B182" s="2" t="s">
        <v>731</v>
      </c>
      <c r="C182" s="162"/>
      <c r="D182" s="162"/>
      <c r="E182" s="162"/>
      <c r="F182" s="162"/>
      <c r="G182" s="162"/>
      <c r="H182" s="162"/>
      <c r="I182" s="162"/>
      <c r="J182" s="516"/>
      <c r="K182" s="517"/>
      <c r="L182" s="162" t="s">
        <v>339</v>
      </c>
      <c r="M182" s="162"/>
    </row>
    <row r="183" spans="1:17" ht="20.100000000000001" customHeight="1">
      <c r="A183" s="162"/>
      <c r="B183" s="2" t="s">
        <v>732</v>
      </c>
      <c r="C183" s="163"/>
      <c r="D183" s="163"/>
      <c r="E183" s="163"/>
      <c r="F183" s="163"/>
      <c r="G183" s="163"/>
      <c r="H183" s="163"/>
      <c r="I183" s="163"/>
      <c r="J183" s="516"/>
      <c r="K183" s="517"/>
      <c r="L183" s="162" t="s">
        <v>340</v>
      </c>
      <c r="M183" s="162"/>
    </row>
    <row r="184" spans="1:17" ht="20.100000000000001" customHeight="1">
      <c r="A184" s="162"/>
      <c r="B184" s="176"/>
      <c r="C184" s="163"/>
      <c r="D184" s="163"/>
      <c r="E184" s="163"/>
      <c r="F184" s="163"/>
      <c r="G184" s="163"/>
      <c r="H184" s="163"/>
      <c r="I184" s="163"/>
      <c r="J184" s="174"/>
      <c r="K184" s="174"/>
      <c r="L184" s="162"/>
      <c r="M184" s="162"/>
    </row>
    <row r="185" spans="1:17" ht="20.100000000000001" customHeight="1">
      <c r="A185" s="177" t="s">
        <v>539</v>
      </c>
      <c r="B185" s="161" t="s">
        <v>698</v>
      </c>
      <c r="C185" s="162"/>
      <c r="D185" s="162"/>
      <c r="E185" s="162"/>
      <c r="F185" s="162"/>
      <c r="G185" s="162"/>
      <c r="H185" s="162"/>
      <c r="I185" s="162"/>
      <c r="J185" s="162"/>
      <c r="K185" s="162"/>
      <c r="L185" s="162"/>
      <c r="M185" s="162"/>
    </row>
    <row r="186" spans="1:17" ht="20.100000000000001" customHeight="1">
      <c r="A186" s="166"/>
      <c r="B186" s="165"/>
      <c r="C186" s="162"/>
      <c r="D186" s="162"/>
      <c r="E186" s="162"/>
      <c r="F186" s="162"/>
      <c r="G186" s="178" t="s">
        <v>573</v>
      </c>
      <c r="H186" s="179"/>
      <c r="I186" s="212" t="s">
        <v>538</v>
      </c>
      <c r="J186" s="150" t="str">
        <f>IF(ISBLANK(B11),"-",$B$11)</f>
        <v>-</v>
      </c>
      <c r="K186" s="181" t="s">
        <v>360</v>
      </c>
      <c r="L186" s="151" t="str">
        <f>IF(ISBLANK(D11),"-",$D$11)</f>
        <v>-</v>
      </c>
      <c r="M186" s="179" t="s">
        <v>493</v>
      </c>
    </row>
    <row r="187" spans="1:17" ht="20.100000000000001" customHeight="1">
      <c r="A187" s="162"/>
      <c r="B187" s="195" t="s">
        <v>874</v>
      </c>
      <c r="C187" s="162"/>
      <c r="D187" s="162"/>
      <c r="E187" s="162"/>
      <c r="F187" s="162"/>
      <c r="G187" s="162"/>
      <c r="H187" s="162"/>
      <c r="I187" s="162"/>
      <c r="J187" s="162"/>
      <c r="K187" s="162"/>
      <c r="L187" s="162"/>
      <c r="M187" s="162"/>
    </row>
    <row r="188" spans="1:17" ht="20.100000000000001" customHeight="1">
      <c r="A188" s="162"/>
      <c r="B188" s="195" t="s">
        <v>540</v>
      </c>
      <c r="C188" s="162"/>
      <c r="D188" s="162"/>
      <c r="E188" s="162"/>
      <c r="F188" s="162"/>
      <c r="G188" s="162"/>
      <c r="H188" s="162"/>
      <c r="I188" s="162"/>
      <c r="J188" s="162"/>
      <c r="K188" s="162"/>
      <c r="L188" s="162"/>
      <c r="M188" s="162"/>
    </row>
    <row r="189" spans="1:17" s="23" customFormat="1" ht="20.100000000000001" customHeight="1">
      <c r="A189" s="166"/>
      <c r="B189" s="607" t="s">
        <v>107</v>
      </c>
      <c r="C189" s="608"/>
      <c r="D189" s="607" t="s">
        <v>359</v>
      </c>
      <c r="E189" s="608"/>
      <c r="F189" s="152" t="s">
        <v>336</v>
      </c>
      <c r="G189" s="595" t="s">
        <v>368</v>
      </c>
      <c r="H189" s="596"/>
      <c r="I189" s="152" t="s">
        <v>360</v>
      </c>
      <c r="J189" s="595" t="s">
        <v>369</v>
      </c>
      <c r="K189" s="596"/>
      <c r="L189" s="544" t="s">
        <v>361</v>
      </c>
      <c r="M189" s="546"/>
      <c r="N189" s="7"/>
    </row>
    <row r="190" spans="1:17" ht="20.100000000000001" customHeight="1">
      <c r="A190" s="162"/>
      <c r="B190" s="599" t="s">
        <v>358</v>
      </c>
      <c r="C190" s="600"/>
      <c r="D190" s="591"/>
      <c r="E190" s="592"/>
      <c r="F190" s="152" t="s">
        <v>362</v>
      </c>
      <c r="G190" s="593"/>
      <c r="H190" s="594"/>
      <c r="I190" s="152" t="s">
        <v>360</v>
      </c>
      <c r="J190" s="593"/>
      <c r="K190" s="594"/>
      <c r="L190" s="494" t="str">
        <f t="shared" ref="L190:L195" si="0">IF(ISBLANK(G190),"-",J190-G190+1)</f>
        <v>-</v>
      </c>
      <c r="M190" s="495"/>
      <c r="N190" s="6"/>
      <c r="P190" s="28"/>
      <c r="Q190" s="28"/>
    </row>
    <row r="191" spans="1:17" ht="20.100000000000001" customHeight="1">
      <c r="A191" s="162"/>
      <c r="B191" s="599" t="s">
        <v>363</v>
      </c>
      <c r="C191" s="600"/>
      <c r="D191" s="591"/>
      <c r="E191" s="592"/>
      <c r="F191" s="152" t="s">
        <v>370</v>
      </c>
      <c r="G191" s="593"/>
      <c r="H191" s="594"/>
      <c r="I191" s="152" t="s">
        <v>360</v>
      </c>
      <c r="J191" s="593"/>
      <c r="K191" s="594"/>
      <c r="L191" s="494" t="str">
        <f t="shared" si="0"/>
        <v>-</v>
      </c>
      <c r="M191" s="495"/>
    </row>
    <row r="192" spans="1:17" ht="20.100000000000001" customHeight="1">
      <c r="A192" s="162"/>
      <c r="B192" s="601" t="s">
        <v>364</v>
      </c>
      <c r="C192" s="602"/>
      <c r="D192" s="591"/>
      <c r="E192" s="592"/>
      <c r="F192" s="152" t="s">
        <v>370</v>
      </c>
      <c r="G192" s="593"/>
      <c r="H192" s="594"/>
      <c r="I192" s="152" t="s">
        <v>360</v>
      </c>
      <c r="J192" s="593"/>
      <c r="K192" s="594"/>
      <c r="L192" s="494" t="str">
        <f t="shared" si="0"/>
        <v>-</v>
      </c>
      <c r="M192" s="495"/>
    </row>
    <row r="193" spans="1:13" ht="20.100000000000001" customHeight="1">
      <c r="A193" s="162"/>
      <c r="B193" s="601" t="s">
        <v>365</v>
      </c>
      <c r="C193" s="602"/>
      <c r="D193" s="591"/>
      <c r="E193" s="592"/>
      <c r="F193" s="152" t="s">
        <v>370</v>
      </c>
      <c r="G193" s="593"/>
      <c r="H193" s="594"/>
      <c r="I193" s="152" t="s">
        <v>360</v>
      </c>
      <c r="J193" s="593"/>
      <c r="K193" s="594"/>
      <c r="L193" s="494" t="str">
        <f t="shared" si="0"/>
        <v>-</v>
      </c>
      <c r="M193" s="495"/>
    </row>
    <row r="194" spans="1:13" ht="20.100000000000001" customHeight="1">
      <c r="A194" s="162"/>
      <c r="B194" s="601" t="s">
        <v>366</v>
      </c>
      <c r="C194" s="602"/>
      <c r="D194" s="591"/>
      <c r="E194" s="592"/>
      <c r="F194" s="152" t="s">
        <v>370</v>
      </c>
      <c r="G194" s="593"/>
      <c r="H194" s="594"/>
      <c r="I194" s="152" t="s">
        <v>360</v>
      </c>
      <c r="J194" s="593"/>
      <c r="K194" s="594"/>
      <c r="L194" s="494" t="str">
        <f t="shared" si="0"/>
        <v>-</v>
      </c>
      <c r="M194" s="495"/>
    </row>
    <row r="195" spans="1:13" ht="20.100000000000001" customHeight="1">
      <c r="A195" s="162"/>
      <c r="B195" s="601" t="s">
        <v>367</v>
      </c>
      <c r="C195" s="602"/>
      <c r="D195" s="591"/>
      <c r="E195" s="592"/>
      <c r="F195" s="152" t="s">
        <v>371</v>
      </c>
      <c r="G195" s="593"/>
      <c r="H195" s="594"/>
      <c r="I195" s="152" t="s">
        <v>360</v>
      </c>
      <c r="J195" s="593"/>
      <c r="K195" s="594"/>
      <c r="L195" s="494" t="str">
        <f t="shared" si="0"/>
        <v>-</v>
      </c>
      <c r="M195" s="495"/>
    </row>
    <row r="196" spans="1:13" ht="20.100000000000001" customHeight="1">
      <c r="A196" s="162"/>
      <c r="B196" s="162"/>
      <c r="C196" s="162"/>
      <c r="D196" s="162"/>
      <c r="E196" s="162"/>
      <c r="F196" s="162"/>
      <c r="G196" s="162"/>
      <c r="H196" s="162"/>
      <c r="I196" s="162"/>
      <c r="J196" s="162"/>
      <c r="K196" s="162"/>
      <c r="L196" s="162"/>
      <c r="M196" s="162"/>
    </row>
    <row r="197" spans="1:13" ht="20.100000000000001" customHeight="1">
      <c r="A197" s="213" t="s">
        <v>692</v>
      </c>
      <c r="B197" s="214" t="s">
        <v>667</v>
      </c>
      <c r="C197" s="214"/>
      <c r="D197" s="214"/>
      <c r="E197" s="215" t="s">
        <v>693</v>
      </c>
      <c r="F197" s="216" t="str">
        <f>IF(ISBLANK(B16),"-",$B$16)</f>
        <v>-</v>
      </c>
      <c r="G197" s="217" t="s">
        <v>360</v>
      </c>
      <c r="H197" s="218" t="str">
        <f>$D$16</f>
        <v>-</v>
      </c>
      <c r="I197" s="219" t="s">
        <v>689</v>
      </c>
      <c r="J197" s="220"/>
      <c r="K197" s="220"/>
      <c r="L197" s="220"/>
      <c r="M197" s="220"/>
    </row>
    <row r="198" spans="1:13" ht="9.9499999999999993" customHeight="1">
      <c r="A198" s="221"/>
      <c r="B198" s="222"/>
      <c r="C198" s="162"/>
      <c r="D198" s="162"/>
      <c r="E198" s="162"/>
      <c r="F198" s="162"/>
      <c r="G198" s="162"/>
      <c r="H198" s="162"/>
      <c r="I198" s="162"/>
      <c r="J198" s="162"/>
      <c r="K198" s="162"/>
      <c r="L198" s="162"/>
      <c r="M198" s="162"/>
    </row>
    <row r="199" spans="1:13" ht="20.100000000000001" customHeight="1">
      <c r="A199" s="223" t="s">
        <v>694</v>
      </c>
      <c r="B199" s="195" t="s">
        <v>877</v>
      </c>
      <c r="C199" s="162"/>
      <c r="D199" s="162"/>
      <c r="E199" s="162"/>
      <c r="F199" s="162"/>
      <c r="G199" s="162"/>
      <c r="H199" s="162"/>
      <c r="I199" s="162"/>
      <c r="J199" s="518">
        <f>計算シート!O69</f>
        <v>0</v>
      </c>
      <c r="K199" s="518"/>
      <c r="L199" s="162" t="s">
        <v>684</v>
      </c>
      <c r="M199" s="162"/>
    </row>
    <row r="200" spans="1:13" ht="20.100000000000001" customHeight="1">
      <c r="A200" s="223"/>
      <c r="B200" s="195"/>
      <c r="C200" s="162"/>
      <c r="D200" s="162"/>
      <c r="E200" s="162"/>
      <c r="F200" s="162"/>
      <c r="G200" s="162"/>
      <c r="H200" s="162"/>
      <c r="I200" s="162"/>
      <c r="J200" s="224"/>
      <c r="K200" s="224"/>
      <c r="L200" s="162"/>
      <c r="M200" s="162"/>
    </row>
    <row r="201" spans="1:13" ht="20.100000000000001" customHeight="1">
      <c r="A201" s="223" t="s">
        <v>695</v>
      </c>
      <c r="B201" s="195" t="s">
        <v>668</v>
      </c>
      <c r="C201" s="162"/>
      <c r="D201" s="162"/>
      <c r="E201" s="162"/>
      <c r="F201" s="162"/>
      <c r="G201" s="162"/>
      <c r="H201" s="162"/>
      <c r="I201" s="162"/>
      <c r="J201" s="518">
        <f>計算シート!O132</f>
        <v>0</v>
      </c>
      <c r="K201" s="518"/>
      <c r="L201" s="162" t="s">
        <v>684</v>
      </c>
      <c r="M201" s="162"/>
    </row>
    <row r="202" spans="1:13" ht="20.100000000000001" customHeight="1">
      <c r="A202" s="195"/>
      <c r="B202" s="195"/>
      <c r="C202" s="162"/>
      <c r="D202" s="162"/>
      <c r="E202" s="162"/>
      <c r="F202" s="162"/>
      <c r="G202" s="162"/>
      <c r="H202" s="162"/>
      <c r="I202" s="162"/>
      <c r="J202" s="224"/>
      <c r="K202" s="224"/>
      <c r="L202" s="162"/>
      <c r="M202" s="162"/>
    </row>
    <row r="203" spans="1:13" ht="20.100000000000001" customHeight="1">
      <c r="A203" s="223" t="s">
        <v>696</v>
      </c>
      <c r="B203" s="195" t="s">
        <v>686</v>
      </c>
      <c r="C203" s="162"/>
      <c r="D203" s="162"/>
      <c r="E203" s="162"/>
      <c r="F203" s="162"/>
      <c r="G203" s="162"/>
      <c r="H203" s="162"/>
      <c r="I203" s="162"/>
      <c r="J203" s="518">
        <f>IFERROR(計算シート!O170,0)</f>
        <v>0</v>
      </c>
      <c r="K203" s="518"/>
      <c r="L203" s="162" t="s">
        <v>684</v>
      </c>
      <c r="M203" s="162"/>
    </row>
    <row r="204" spans="1:13" ht="20.100000000000001" customHeight="1">
      <c r="A204" s="162"/>
      <c r="B204" s="162"/>
      <c r="C204" s="162"/>
      <c r="D204" s="162"/>
      <c r="E204" s="162"/>
      <c r="F204" s="162"/>
      <c r="G204" s="162"/>
      <c r="H204" s="162"/>
      <c r="I204" s="162"/>
      <c r="J204" s="224"/>
      <c r="K204" s="224"/>
      <c r="L204" s="162"/>
      <c r="M204" s="162"/>
    </row>
    <row r="205" spans="1:13" ht="20.100000000000001" customHeight="1">
      <c r="A205" s="223" t="s">
        <v>697</v>
      </c>
      <c r="B205" s="195" t="s">
        <v>669</v>
      </c>
      <c r="C205" s="162"/>
      <c r="D205" s="162"/>
      <c r="E205" s="162"/>
      <c r="F205" s="162"/>
      <c r="G205" s="162"/>
      <c r="H205" s="162"/>
      <c r="I205" s="162"/>
      <c r="J205" s="518">
        <f>IFERROR(計算シート!O189,0)</f>
        <v>0</v>
      </c>
      <c r="K205" s="518"/>
      <c r="L205" s="162" t="s">
        <v>684</v>
      </c>
      <c r="M205" s="162"/>
    </row>
    <row r="206" spans="1:13" ht="20.100000000000001" customHeight="1">
      <c r="A206" s="162"/>
      <c r="B206" s="162"/>
      <c r="C206" s="162"/>
      <c r="D206" s="162"/>
      <c r="E206" s="162"/>
      <c r="F206" s="162"/>
      <c r="G206" s="162"/>
      <c r="H206" s="162"/>
      <c r="I206" s="162"/>
      <c r="J206" s="224"/>
      <c r="K206" s="224"/>
      <c r="L206" s="162"/>
      <c r="M206" s="162"/>
    </row>
    <row r="207" spans="1:13" ht="20.100000000000001" customHeight="1">
      <c r="A207" s="162"/>
      <c r="B207" s="162"/>
      <c r="C207" s="162"/>
      <c r="D207" s="162"/>
      <c r="E207" s="162"/>
      <c r="F207" s="162"/>
      <c r="G207" s="162"/>
      <c r="H207" s="162"/>
      <c r="I207" s="162" t="s">
        <v>685</v>
      </c>
      <c r="J207" s="526">
        <f>IFERROR(J199+J201+J203+J205,0)</f>
        <v>0</v>
      </c>
      <c r="K207" s="526"/>
      <c r="L207" s="162" t="s">
        <v>684</v>
      </c>
      <c r="M207" s="162"/>
    </row>
    <row r="208" spans="1:13" ht="20.100000000000001" customHeight="1">
      <c r="A208" s="225"/>
      <c r="B208" s="225"/>
      <c r="C208" s="225"/>
      <c r="D208" s="225"/>
      <c r="E208" s="225"/>
      <c r="F208" s="225"/>
      <c r="G208" s="225"/>
      <c r="H208" s="225"/>
      <c r="I208" s="225"/>
      <c r="J208" s="225"/>
      <c r="K208" s="225"/>
      <c r="L208" s="225"/>
      <c r="M208" s="225"/>
    </row>
    <row r="209" spans="1:13" ht="20.100000000000001" customHeight="1">
      <c r="A209" s="162" t="s">
        <v>385</v>
      </c>
      <c r="B209" s="162"/>
      <c r="C209" s="162"/>
      <c r="D209" s="162"/>
      <c r="E209" s="162"/>
      <c r="F209" s="162"/>
      <c r="G209" s="162"/>
      <c r="H209" s="162"/>
      <c r="I209" s="162"/>
      <c r="J209" s="162"/>
      <c r="K209" s="162"/>
      <c r="L209" s="162"/>
      <c r="M209" s="162"/>
    </row>
    <row r="210" spans="1:13" ht="20.100000000000001" customHeight="1">
      <c r="A210" s="162"/>
      <c r="B210" s="195" t="s">
        <v>386</v>
      </c>
      <c r="C210" s="196"/>
      <c r="D210" s="196"/>
      <c r="E210" s="196"/>
      <c r="F210" s="176"/>
      <c r="G210" s="176"/>
      <c r="H210" s="176"/>
      <c r="I210" s="176"/>
      <c r="J210" s="162"/>
      <c r="K210" s="162"/>
      <c r="L210" s="162"/>
      <c r="M210" s="162"/>
    </row>
    <row r="211" spans="1:13" ht="30" customHeight="1">
      <c r="A211" s="162"/>
      <c r="B211" s="553"/>
      <c r="C211" s="554"/>
      <c r="D211" s="554"/>
      <c r="E211" s="554"/>
      <c r="F211" s="554"/>
      <c r="G211" s="554"/>
      <c r="H211" s="554"/>
      <c r="I211" s="554"/>
      <c r="J211" s="554"/>
      <c r="K211" s="554"/>
      <c r="L211" s="554"/>
      <c r="M211" s="555"/>
    </row>
    <row r="212" spans="1:13" ht="30" customHeight="1">
      <c r="A212" s="162"/>
      <c r="B212" s="556"/>
      <c r="C212" s="557"/>
      <c r="D212" s="557"/>
      <c r="E212" s="557"/>
      <c r="F212" s="557"/>
      <c r="G212" s="557"/>
      <c r="H212" s="557"/>
      <c r="I212" s="557"/>
      <c r="J212" s="557"/>
      <c r="K212" s="557"/>
      <c r="L212" s="557"/>
      <c r="M212" s="558"/>
    </row>
    <row r="213" spans="1:13" ht="30" customHeight="1">
      <c r="A213" s="162"/>
      <c r="B213" s="556"/>
      <c r="C213" s="557"/>
      <c r="D213" s="557"/>
      <c r="E213" s="557"/>
      <c r="F213" s="557"/>
      <c r="G213" s="557"/>
      <c r="H213" s="557"/>
      <c r="I213" s="557"/>
      <c r="J213" s="557"/>
      <c r="K213" s="557"/>
      <c r="L213" s="557"/>
      <c r="M213" s="558"/>
    </row>
    <row r="214" spans="1:13" ht="30" customHeight="1">
      <c r="A214" s="162"/>
      <c r="B214" s="559"/>
      <c r="C214" s="560"/>
      <c r="D214" s="560"/>
      <c r="E214" s="560"/>
      <c r="F214" s="560"/>
      <c r="G214" s="560"/>
      <c r="H214" s="560"/>
      <c r="I214" s="560"/>
      <c r="J214" s="560"/>
      <c r="K214" s="560"/>
      <c r="L214" s="560"/>
      <c r="M214" s="561"/>
    </row>
  </sheetData>
  <sheetProtection algorithmName="SHA-512" hashValue="aJSDJr7U9Il4FJGcAWod0ztpXBVRKWLiQTY/3LehgOy4v2zVseeQP6YYzPw3o1CiJ8RnQ8r1o4RiI/gpbT5PaQ==" saltValue="kAVzmKSVD/K0cuFYiY9tqw==" spinCount="100000" sheet="1" objects="1" scenarios="1" autoFilter="0"/>
  <dataConsolidate/>
  <mergeCells count="437">
    <mergeCell ref="B211:M214"/>
    <mergeCell ref="B173:D173"/>
    <mergeCell ref="B95:C96"/>
    <mergeCell ref="D95:E95"/>
    <mergeCell ref="C152:F152"/>
    <mergeCell ref="G152:M152"/>
    <mergeCell ref="C147:F147"/>
    <mergeCell ref="G147:M147"/>
    <mergeCell ref="B97:C98"/>
    <mergeCell ref="D97:E97"/>
    <mergeCell ref="F95:G95"/>
    <mergeCell ref="H95:I95"/>
    <mergeCell ref="K95:L95"/>
    <mergeCell ref="F98:G98"/>
    <mergeCell ref="H98:I98"/>
    <mergeCell ref="K98:L98"/>
    <mergeCell ref="B122:M122"/>
    <mergeCell ref="J182:K182"/>
    <mergeCell ref="D112:E112"/>
    <mergeCell ref="B114:C117"/>
    <mergeCell ref="D114:E114"/>
    <mergeCell ref="D117:E117"/>
    <mergeCell ref="D115:E115"/>
    <mergeCell ref="D116:E116"/>
    <mergeCell ref="B102:C104"/>
    <mergeCell ref="D102:E102"/>
    <mergeCell ref="F102:G102"/>
    <mergeCell ref="E123:F123"/>
    <mergeCell ref="H111:I111"/>
    <mergeCell ref="F110:G110"/>
    <mergeCell ref="H110:I110"/>
    <mergeCell ref="H112:I112"/>
    <mergeCell ref="F113:G113"/>
    <mergeCell ref="F114:G114"/>
    <mergeCell ref="H114:I114"/>
    <mergeCell ref="D109:E109"/>
    <mergeCell ref="D110:E110"/>
    <mergeCell ref="H102:I102"/>
    <mergeCell ref="C123:D123"/>
    <mergeCell ref="H117:I117"/>
    <mergeCell ref="G120:G121"/>
    <mergeCell ref="H115:I115"/>
    <mergeCell ref="F116:G116"/>
    <mergeCell ref="H116:I116"/>
    <mergeCell ref="C120:D121"/>
    <mergeCell ref="E120:F121"/>
    <mergeCell ref="B107:C108"/>
    <mergeCell ref="F115:G115"/>
    <mergeCell ref="D107:E108"/>
    <mergeCell ref="F107:G108"/>
    <mergeCell ref="B120:B121"/>
    <mergeCell ref="F117:G117"/>
    <mergeCell ref="C124:D124"/>
    <mergeCell ref="E124:F124"/>
    <mergeCell ref="F111:G111"/>
    <mergeCell ref="K83:L83"/>
    <mergeCell ref="K104:L104"/>
    <mergeCell ref="J100:M100"/>
    <mergeCell ref="K87:L87"/>
    <mergeCell ref="F87:G87"/>
    <mergeCell ref="H107:I108"/>
    <mergeCell ref="D96:E96"/>
    <mergeCell ref="F96:G96"/>
    <mergeCell ref="F97:G97"/>
    <mergeCell ref="H97:I97"/>
    <mergeCell ref="D98:E98"/>
    <mergeCell ref="H109:I109"/>
    <mergeCell ref="F104:G104"/>
    <mergeCell ref="H104:I104"/>
    <mergeCell ref="H94:I94"/>
    <mergeCell ref="K93:L93"/>
    <mergeCell ref="K94:L94"/>
    <mergeCell ref="B56:M56"/>
    <mergeCell ref="H96:I96"/>
    <mergeCell ref="K85:L85"/>
    <mergeCell ref="H81:I81"/>
    <mergeCell ref="J66:K66"/>
    <mergeCell ref="K86:L86"/>
    <mergeCell ref="C127:D127"/>
    <mergeCell ref="E127:F127"/>
    <mergeCell ref="F82:G82"/>
    <mergeCell ref="F83:G83"/>
    <mergeCell ref="F84:G84"/>
    <mergeCell ref="F85:G85"/>
    <mergeCell ref="F86:G86"/>
    <mergeCell ref="B125:M125"/>
    <mergeCell ref="C126:D126"/>
    <mergeCell ref="E126:F126"/>
    <mergeCell ref="B93:C94"/>
    <mergeCell ref="D93:E93"/>
    <mergeCell ref="D94:E94"/>
    <mergeCell ref="B111:C113"/>
    <mergeCell ref="D111:E111"/>
    <mergeCell ref="D113:E113"/>
    <mergeCell ref="F112:G112"/>
    <mergeCell ref="H113:I113"/>
    <mergeCell ref="K81:L81"/>
    <mergeCell ref="K82:L82"/>
    <mergeCell ref="H82:I82"/>
    <mergeCell ref="J72:K72"/>
    <mergeCell ref="J78:M78"/>
    <mergeCell ref="C58:D58"/>
    <mergeCell ref="E58:F58"/>
    <mergeCell ref="B100:C101"/>
    <mergeCell ref="D100:E101"/>
    <mergeCell ref="H93:I93"/>
    <mergeCell ref="F100:G101"/>
    <mergeCell ref="H100:I101"/>
    <mergeCell ref="F93:G93"/>
    <mergeCell ref="H83:I83"/>
    <mergeCell ref="H80:I80"/>
    <mergeCell ref="F80:G80"/>
    <mergeCell ref="F81:G81"/>
    <mergeCell ref="B80:C81"/>
    <mergeCell ref="B86:C87"/>
    <mergeCell ref="F91:G92"/>
    <mergeCell ref="H91:I92"/>
    <mergeCell ref="J91:M91"/>
    <mergeCell ref="J71:K71"/>
    <mergeCell ref="F78:G79"/>
    <mergeCell ref="B189:C189"/>
    <mergeCell ref="B190:C190"/>
    <mergeCell ref="D192:E192"/>
    <mergeCell ref="D193:E193"/>
    <mergeCell ref="D189:E189"/>
    <mergeCell ref="D195:E195"/>
    <mergeCell ref="B192:C192"/>
    <mergeCell ref="G195:H195"/>
    <mergeCell ref="H120:H121"/>
    <mergeCell ref="C134:F134"/>
    <mergeCell ref="G134:M134"/>
    <mergeCell ref="C135:F135"/>
    <mergeCell ref="G135:M135"/>
    <mergeCell ref="C139:F139"/>
    <mergeCell ref="G139:M139"/>
    <mergeCell ref="C140:F140"/>
    <mergeCell ref="C145:F145"/>
    <mergeCell ref="G145:M145"/>
    <mergeCell ref="C136:F136"/>
    <mergeCell ref="G136:M136"/>
    <mergeCell ref="C138:F138"/>
    <mergeCell ref="G138:M138"/>
    <mergeCell ref="C141:F141"/>
    <mergeCell ref="J195:K195"/>
    <mergeCell ref="D191:E191"/>
    <mergeCell ref="B191:C191"/>
    <mergeCell ref="G193:H193"/>
    <mergeCell ref="J193:K193"/>
    <mergeCell ref="B193:C193"/>
    <mergeCell ref="G192:H192"/>
    <mergeCell ref="J192:K192"/>
    <mergeCell ref="B194:C194"/>
    <mergeCell ref="G194:H194"/>
    <mergeCell ref="J194:K194"/>
    <mergeCell ref="B195:C195"/>
    <mergeCell ref="D194:E194"/>
    <mergeCell ref="G191:H191"/>
    <mergeCell ref="J191:K191"/>
    <mergeCell ref="L5:M5"/>
    <mergeCell ref="D10:E10"/>
    <mergeCell ref="D9:E9"/>
    <mergeCell ref="J7:K7"/>
    <mergeCell ref="L8:M8"/>
    <mergeCell ref="L189:M189"/>
    <mergeCell ref="D190:E190"/>
    <mergeCell ref="J190:K190"/>
    <mergeCell ref="L190:M190"/>
    <mergeCell ref="G189:H189"/>
    <mergeCell ref="G190:H190"/>
    <mergeCell ref="J189:K189"/>
    <mergeCell ref="H15:I15"/>
    <mergeCell ref="D78:E79"/>
    <mergeCell ref="F45:G45"/>
    <mergeCell ref="K27:L27"/>
    <mergeCell ref="F15:G15"/>
    <mergeCell ref="D82:E82"/>
    <mergeCell ref="K24:L24"/>
    <mergeCell ref="J23:M23"/>
    <mergeCell ref="D23:E24"/>
    <mergeCell ref="K79:L79"/>
    <mergeCell ref="J5:K5"/>
    <mergeCell ref="J9:M9"/>
    <mergeCell ref="L6:M6"/>
    <mergeCell ref="D6:I6"/>
    <mergeCell ref="D7:I7"/>
    <mergeCell ref="J6:K6"/>
    <mergeCell ref="J64:K64"/>
    <mergeCell ref="D46:E46"/>
    <mergeCell ref="B53:M53"/>
    <mergeCell ref="C54:D54"/>
    <mergeCell ref="B9:C9"/>
    <mergeCell ref="B10:C10"/>
    <mergeCell ref="F11:G11"/>
    <mergeCell ref="L7:M7"/>
    <mergeCell ref="F9:G9"/>
    <mergeCell ref="F8:G8"/>
    <mergeCell ref="B11:C11"/>
    <mergeCell ref="K37:L37"/>
    <mergeCell ref="K28:L28"/>
    <mergeCell ref="B8:C8"/>
    <mergeCell ref="H8:I8"/>
    <mergeCell ref="B37:C38"/>
    <mergeCell ref="D32:E32"/>
    <mergeCell ref="D33:E33"/>
    <mergeCell ref="F34:G34"/>
    <mergeCell ref="F32:G32"/>
    <mergeCell ref="K80:L80"/>
    <mergeCell ref="I120:I121"/>
    <mergeCell ref="B82:C83"/>
    <mergeCell ref="B16:C16"/>
    <mergeCell ref="B84:C85"/>
    <mergeCell ref="B23:C24"/>
    <mergeCell ref="B78:C79"/>
    <mergeCell ref="C57:D57"/>
    <mergeCell ref="E57:F57"/>
    <mergeCell ref="D29:E29"/>
    <mergeCell ref="D42:E42"/>
    <mergeCell ref="B42:C47"/>
    <mergeCell ref="D47:E47"/>
    <mergeCell ref="D30:E30"/>
    <mergeCell ref="D85:E85"/>
    <mergeCell ref="H84:I84"/>
    <mergeCell ref="H85:I85"/>
    <mergeCell ref="H86:I86"/>
    <mergeCell ref="H87:I87"/>
    <mergeCell ref="B91:C92"/>
    <mergeCell ref="C55:D55"/>
    <mergeCell ref="E55:F55"/>
    <mergeCell ref="D87:E87"/>
    <mergeCell ref="B109:C110"/>
    <mergeCell ref="F94:G94"/>
    <mergeCell ref="E54:F54"/>
    <mergeCell ref="K29:L29"/>
    <mergeCell ref="K30:L30"/>
    <mergeCell ref="K31:L31"/>
    <mergeCell ref="K26:L26"/>
    <mergeCell ref="K32:L32"/>
    <mergeCell ref="D16:E16"/>
    <mergeCell ref="D25:E25"/>
    <mergeCell ref="D26:E26"/>
    <mergeCell ref="K25:L25"/>
    <mergeCell ref="F16:G16"/>
    <mergeCell ref="H16:I16"/>
    <mergeCell ref="C51:D52"/>
    <mergeCell ref="B40:C41"/>
    <mergeCell ref="H51:H52"/>
    <mergeCell ref="I51:I52"/>
    <mergeCell ref="B51:B52"/>
    <mergeCell ref="D40:E41"/>
    <mergeCell ref="E51:F52"/>
    <mergeCell ref="G51:G52"/>
    <mergeCell ref="F42:G42"/>
    <mergeCell ref="H42:I42"/>
    <mergeCell ref="F26:G26"/>
    <mergeCell ref="D31:E31"/>
    <mergeCell ref="D13:E13"/>
    <mergeCell ref="F13:G13"/>
    <mergeCell ref="B33:C36"/>
    <mergeCell ref="D8:E8"/>
    <mergeCell ref="F10:G10"/>
    <mergeCell ref="P34:Q34"/>
    <mergeCell ref="K38:L38"/>
    <mergeCell ref="D34:E34"/>
    <mergeCell ref="D35:E35"/>
    <mergeCell ref="D38:E38"/>
    <mergeCell ref="D37:E37"/>
    <mergeCell ref="O23:P24"/>
    <mergeCell ref="F30:G30"/>
    <mergeCell ref="F31:G31"/>
    <mergeCell ref="F35:G35"/>
    <mergeCell ref="B29:C32"/>
    <mergeCell ref="K84:L84"/>
    <mergeCell ref="D91:E92"/>
    <mergeCell ref="D36:E36"/>
    <mergeCell ref="D80:E80"/>
    <mergeCell ref="D81:E81"/>
    <mergeCell ref="D83:E83"/>
    <mergeCell ref="D44:E44"/>
    <mergeCell ref="D84:E84"/>
    <mergeCell ref="D86:E86"/>
    <mergeCell ref="J42:K42"/>
    <mergeCell ref="F44:G44"/>
    <mergeCell ref="H44:I44"/>
    <mergeCell ref="J51:J52"/>
    <mergeCell ref="D45:E45"/>
    <mergeCell ref="D43:E43"/>
    <mergeCell ref="J47:K47"/>
    <mergeCell ref="H45:I45"/>
    <mergeCell ref="F47:G47"/>
    <mergeCell ref="H47:I47"/>
    <mergeCell ref="F43:G43"/>
    <mergeCell ref="H43:I43"/>
    <mergeCell ref="F46:G46"/>
    <mergeCell ref="F36:G36"/>
    <mergeCell ref="H78:I79"/>
    <mergeCell ref="G140:M140"/>
    <mergeCell ref="C146:F146"/>
    <mergeCell ref="G146:M146"/>
    <mergeCell ref="C143:F143"/>
    <mergeCell ref="G143:M143"/>
    <mergeCell ref="C144:F144"/>
    <mergeCell ref="G144:M144"/>
    <mergeCell ref="G141:M141"/>
    <mergeCell ref="C142:F142"/>
    <mergeCell ref="G142:M142"/>
    <mergeCell ref="G157:M157"/>
    <mergeCell ref="C158:F158"/>
    <mergeCell ref="G158:M158"/>
    <mergeCell ref="C159:F159"/>
    <mergeCell ref="C150:F150"/>
    <mergeCell ref="G150:M150"/>
    <mergeCell ref="C151:F151"/>
    <mergeCell ref="G151:M151"/>
    <mergeCell ref="C148:F148"/>
    <mergeCell ref="G148:M148"/>
    <mergeCell ref="C149:F149"/>
    <mergeCell ref="G149:M149"/>
    <mergeCell ref="C153:F153"/>
    <mergeCell ref="G153:M153"/>
    <mergeCell ref="L1:M1"/>
    <mergeCell ref="H32:I32"/>
    <mergeCell ref="F33:G33"/>
    <mergeCell ref="J44:K44"/>
    <mergeCell ref="H46:I46"/>
    <mergeCell ref="L40:M41"/>
    <mergeCell ref="K33:L33"/>
    <mergeCell ref="K34:L34"/>
    <mergeCell ref="K35:L35"/>
    <mergeCell ref="K36:L36"/>
    <mergeCell ref="F40:G41"/>
    <mergeCell ref="J46:K46"/>
    <mergeCell ref="H28:I28"/>
    <mergeCell ref="F29:G29"/>
    <mergeCell ref="H29:I29"/>
    <mergeCell ref="H40:I41"/>
    <mergeCell ref="H38:I38"/>
    <mergeCell ref="F37:G37"/>
    <mergeCell ref="H37:I37"/>
    <mergeCell ref="F38:G38"/>
    <mergeCell ref="J8:K8"/>
    <mergeCell ref="J13:M13"/>
    <mergeCell ref="J14:M16"/>
    <mergeCell ref="J10:M12"/>
    <mergeCell ref="B5:C5"/>
    <mergeCell ref="D5:I5"/>
    <mergeCell ref="D11:E11"/>
    <mergeCell ref="D27:E27"/>
    <mergeCell ref="D28:E28"/>
    <mergeCell ref="B15:C15"/>
    <mergeCell ref="B14:C14"/>
    <mergeCell ref="D14:E14"/>
    <mergeCell ref="F14:G14"/>
    <mergeCell ref="F27:G27"/>
    <mergeCell ref="H23:I24"/>
    <mergeCell ref="F25:G25"/>
    <mergeCell ref="H9:I11"/>
    <mergeCell ref="H26:I26"/>
    <mergeCell ref="F28:G28"/>
    <mergeCell ref="D15:E15"/>
    <mergeCell ref="B6:C6"/>
    <mergeCell ref="B7:C7"/>
    <mergeCell ref="B12:G12"/>
    <mergeCell ref="B13:C13"/>
    <mergeCell ref="F23:G24"/>
    <mergeCell ref="B25:C28"/>
    <mergeCell ref="J205:K205"/>
    <mergeCell ref="J207:K207"/>
    <mergeCell ref="D103:E103"/>
    <mergeCell ref="F103:G103"/>
    <mergeCell ref="H103:I103"/>
    <mergeCell ref="K103:L103"/>
    <mergeCell ref="D104:E104"/>
    <mergeCell ref="C163:F163"/>
    <mergeCell ref="G163:M163"/>
    <mergeCell ref="C164:F164"/>
    <mergeCell ref="C160:F160"/>
    <mergeCell ref="G160:M160"/>
    <mergeCell ref="C161:F161"/>
    <mergeCell ref="G161:M161"/>
    <mergeCell ref="J178:K178"/>
    <mergeCell ref="C137:F137"/>
    <mergeCell ref="G137:M137"/>
    <mergeCell ref="C167:F167"/>
    <mergeCell ref="G167:M167"/>
    <mergeCell ref="J203:K203"/>
    <mergeCell ref="C166:F166"/>
    <mergeCell ref="J201:K201"/>
    <mergeCell ref="G159:M159"/>
    <mergeCell ref="L191:M191"/>
    <mergeCell ref="L194:M194"/>
    <mergeCell ref="L195:M195"/>
    <mergeCell ref="J199:K199"/>
    <mergeCell ref="H25:I25"/>
    <mergeCell ref="J68:K68"/>
    <mergeCell ref="J65:K65"/>
    <mergeCell ref="J67:K67"/>
    <mergeCell ref="K92:L92"/>
    <mergeCell ref="K101:L101"/>
    <mergeCell ref="J43:K43"/>
    <mergeCell ref="J40:K41"/>
    <mergeCell ref="J45:K45"/>
    <mergeCell ref="H30:I30"/>
    <mergeCell ref="H27:I27"/>
    <mergeCell ref="H31:I31"/>
    <mergeCell ref="H33:I33"/>
    <mergeCell ref="H34:I34"/>
    <mergeCell ref="H35:I35"/>
    <mergeCell ref="H36:I36"/>
    <mergeCell ref="J183:K183"/>
    <mergeCell ref="J107:M107"/>
    <mergeCell ref="K96:L96"/>
    <mergeCell ref="K97:L97"/>
    <mergeCell ref="K102:L102"/>
    <mergeCell ref="L193:M193"/>
    <mergeCell ref="G166:M166"/>
    <mergeCell ref="F109:G109"/>
    <mergeCell ref="L42:M47"/>
    <mergeCell ref="O40:P41"/>
    <mergeCell ref="K51:M51"/>
    <mergeCell ref="K120:M120"/>
    <mergeCell ref="J120:J121"/>
    <mergeCell ref="O52:O58"/>
    <mergeCell ref="O121:O127"/>
    <mergeCell ref="G164:M164"/>
    <mergeCell ref="C165:F165"/>
    <mergeCell ref="G162:M162"/>
    <mergeCell ref="J177:K177"/>
    <mergeCell ref="G165:M165"/>
    <mergeCell ref="L192:M192"/>
    <mergeCell ref="C162:F162"/>
    <mergeCell ref="C154:F154"/>
    <mergeCell ref="G154:M154"/>
    <mergeCell ref="C155:F155"/>
    <mergeCell ref="G155:M155"/>
    <mergeCell ref="C156:F156"/>
    <mergeCell ref="G156:M156"/>
    <mergeCell ref="C157:F157"/>
  </mergeCells>
  <phoneticPr fontId="2"/>
  <dataValidations disablePrompts="1" count="6">
    <dataValidation type="custom" allowBlank="1" showInputMessage="1" showErrorMessage="1" sqref="C176:E176 C210:E210 H76:H77 J49 H49:H50 J118 C62:E63 C70:E70 H118:H119 F39 J39 C171:E172 F89 H39 J105 F105 H89:H90 J89 H105:H106 H99 C181:E181 E174 F118 F48:F49">
      <formula1>ISNUMBER(C39)</formula1>
    </dataValidation>
    <dataValidation type="list" allowBlank="1" showInputMessage="1" showErrorMessage="1" sqref="F9:G9">
      <formula1>INDIRECT($D$9)</formula1>
    </dataValidation>
    <dataValidation type="date" allowBlank="1" showInputMessage="1" showErrorMessage="1" sqref="G190:H195 J190:K195">
      <formula1>44197</formula1>
      <formula2>45016</formula2>
    </dataValidation>
    <dataValidation type="list" allowBlank="1" showInputMessage="1" showErrorMessage="1" sqref="L49:M49 L118:M118 L39:M39 L105:M105 L89:M89">
      <formula1>#REF!</formula1>
    </dataValidation>
    <dataValidation type="list" allowBlank="1" showInputMessage="1" showErrorMessage="1" sqref="B135:B167">
      <formula1>"○"</formula1>
    </dataValidation>
    <dataValidation type="whole" operator="greaterThan" allowBlank="1" showInputMessage="1" showErrorMessage="1" sqref="F102:I104 F25:I38 F42:K47 F80:I87 F93:I98 F109:I117">
      <formula1>0</formula1>
    </dataValidation>
  </dataValidations>
  <hyperlinks>
    <hyperlink ref="B173:D173" location="その他の取組!A1" display="　「その他の取組」シート"/>
  </hyperlinks>
  <printOptions horizontalCentered="1"/>
  <pageMargins left="0.19685039370078741" right="0.19685039370078741" top="0.39370078740157483" bottom="0.59055118110236227" header="0.31496062992125984" footer="0.31496062992125984"/>
  <pageSetup paperSize="9" scale="88" fitToHeight="2" orientation="portrait" r:id="rId1"/>
  <headerFooter>
    <oddFooter>&amp;C&amp;12&amp;P / &amp;N</oddFooter>
  </headerFooter>
  <rowBreaks count="1" manualBreakCount="1">
    <brk id="168" max="12" man="1"/>
  </rowBreaks>
  <colBreaks count="1" manualBreakCount="1">
    <brk id="13" max="108" man="1"/>
  </colBreaks>
  <drawing r:id="rId2"/>
  <legacyDrawing r:id="rId3"/>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入力リスト!$A$2:$A$11</xm:f>
          </x14:formula1>
          <xm:sqref>L5:M5</xm:sqref>
        </x14:dataValidation>
        <x14:dataValidation type="list" allowBlank="1" showInputMessage="1" showErrorMessage="1">
          <x14:formula1>
            <xm:f>入力リスト!$C$2:$C$12</xm:f>
          </x14:formula1>
          <xm:sqref>L6:M6</xm:sqref>
        </x14:dataValidation>
        <x14:dataValidation type="list" allowBlank="1" showInputMessage="1" showErrorMessage="1">
          <x14:formula1>
            <xm:f>入力リスト!$A$15:$P$15</xm:f>
          </x14:formula1>
          <xm:sqref>D9:E9</xm:sqref>
        </x14:dataValidation>
        <x14:dataValidation type="list" allowBlank="1" showInputMessage="1" showErrorMessage="1">
          <x14:formula1>
            <xm:f>入力リスト!$E$2:$E$6</xm:f>
          </x14:formula1>
          <xm:sqref>J25:J38</xm:sqref>
        </x14:dataValidation>
        <x14:dataValidation type="list" allowBlank="1" showInputMessage="1" showErrorMessage="1">
          <x14:formula1>
            <xm:f>入力リスト!$G$2:$G$3</xm:f>
          </x14:formula1>
          <xm:sqref>M25:M38</xm:sqref>
        </x14:dataValidation>
        <x14:dataValidation type="list" allowBlank="1" showInputMessage="1" showErrorMessage="1">
          <x14:formula1>
            <xm:f>入力リスト!$K$2:$K$4</xm:f>
          </x14:formula1>
          <xm:sqref>J65:K65</xm:sqref>
        </x14:dataValidation>
        <x14:dataValidation type="list" allowBlank="1" showInputMessage="1" showErrorMessage="1">
          <x14:formula1>
            <xm:f>入力リスト!$I$2:$I$4</xm:f>
          </x14:formula1>
          <xm:sqref>J102:J104 J80:J87 J93:J98 J109:J117</xm:sqref>
        </x14:dataValidation>
        <x14:dataValidation type="list" allowBlank="1" showInputMessage="1" showErrorMessage="1">
          <x14:formula1>
            <xm:f>入力リスト!$M$2:$M$4</xm:f>
          </x14:formula1>
          <xm:sqref>H9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237"/>
  <sheetViews>
    <sheetView view="pageBreakPreview" zoomScaleNormal="100" zoomScaleSheetLayoutView="100" workbookViewId="0">
      <selection activeCell="B1" sqref="B1"/>
    </sheetView>
  </sheetViews>
  <sheetFormatPr defaultRowHeight="12"/>
  <cols>
    <col min="1" max="1" width="5.1640625" style="147" customWidth="1"/>
    <col min="2" max="2" width="8.33203125" style="147" customWidth="1"/>
    <col min="3" max="3" width="12.83203125" style="147" customWidth="1"/>
    <col min="4" max="13" width="8.33203125" style="147" customWidth="1"/>
    <col min="14" max="16384" width="9.33203125" style="147"/>
  </cols>
  <sheetData>
    <row r="1" spans="1:13" ht="12" customHeight="1">
      <c r="B1" s="3"/>
      <c r="C1" s="3"/>
      <c r="D1" s="3"/>
      <c r="E1" s="3"/>
      <c r="F1" s="3"/>
      <c r="G1" s="3"/>
      <c r="H1" s="3"/>
      <c r="I1" s="3"/>
      <c r="J1" s="3"/>
      <c r="K1" s="3"/>
      <c r="L1" s="3"/>
      <c r="M1" s="3"/>
    </row>
    <row r="2" spans="1:13" ht="12" customHeight="1">
      <c r="B2" s="226" t="s">
        <v>884</v>
      </c>
      <c r="C2" s="3"/>
      <c r="D2" s="3"/>
      <c r="E2" s="3"/>
      <c r="F2" s="3"/>
      <c r="G2" s="3"/>
      <c r="H2" s="3"/>
      <c r="I2" s="3"/>
      <c r="J2" s="3"/>
      <c r="K2" s="3"/>
      <c r="L2" s="3"/>
      <c r="M2" s="3"/>
    </row>
    <row r="3" spans="1:13" ht="12" customHeight="1">
      <c r="A3" s="148"/>
      <c r="B3" s="227" t="s">
        <v>709</v>
      </c>
      <c r="C3" s="4"/>
      <c r="D3" s="4"/>
      <c r="E3" s="4"/>
      <c r="F3" s="4"/>
      <c r="G3" s="4"/>
      <c r="H3" s="4"/>
      <c r="I3" s="4"/>
      <c r="J3" s="4"/>
      <c r="K3" s="4"/>
      <c r="L3" s="4"/>
      <c r="M3" s="4"/>
    </row>
    <row r="4" spans="1:13" ht="12" customHeight="1">
      <c r="A4" s="148"/>
      <c r="B4" s="458" t="s">
        <v>701</v>
      </c>
      <c r="C4" s="459"/>
      <c r="D4" s="459"/>
      <c r="E4" s="459"/>
      <c r="F4" s="459"/>
      <c r="G4" s="459"/>
      <c r="H4" s="459"/>
      <c r="I4" s="459"/>
      <c r="J4" s="459"/>
      <c r="K4" s="459"/>
      <c r="L4" s="459"/>
      <c r="M4" s="460"/>
    </row>
    <row r="5" spans="1:13" ht="12" customHeight="1">
      <c r="B5" s="461"/>
      <c r="C5" s="462"/>
      <c r="D5" s="462"/>
      <c r="E5" s="462"/>
      <c r="F5" s="462"/>
      <c r="G5" s="462"/>
      <c r="H5" s="462"/>
      <c r="I5" s="462"/>
      <c r="J5" s="462"/>
      <c r="K5" s="462"/>
      <c r="L5" s="462"/>
      <c r="M5" s="463"/>
    </row>
    <row r="6" spans="1:13" ht="13.5">
      <c r="B6" s="464" t="s">
        <v>233</v>
      </c>
      <c r="C6" s="465"/>
      <c r="D6" s="465"/>
      <c r="E6" s="465"/>
      <c r="F6" s="465"/>
      <c r="G6" s="465"/>
      <c r="H6" s="465"/>
      <c r="I6" s="465"/>
      <c r="J6" s="465"/>
      <c r="K6" s="465"/>
      <c r="L6" s="465"/>
      <c r="M6" s="466"/>
    </row>
    <row r="7" spans="1:13" ht="12" customHeight="1">
      <c r="B7" s="617"/>
      <c r="C7" s="618"/>
      <c r="D7" s="618"/>
      <c r="E7" s="618"/>
      <c r="F7" s="618"/>
      <c r="G7" s="618"/>
      <c r="H7" s="618"/>
      <c r="I7" s="618"/>
      <c r="J7" s="618"/>
      <c r="K7" s="618"/>
      <c r="L7" s="618"/>
      <c r="M7" s="619"/>
    </row>
    <row r="8" spans="1:13" ht="12" customHeight="1">
      <c r="B8" s="617"/>
      <c r="C8" s="618"/>
      <c r="D8" s="618"/>
      <c r="E8" s="618"/>
      <c r="F8" s="618"/>
      <c r="G8" s="618"/>
      <c r="H8" s="618"/>
      <c r="I8" s="618"/>
      <c r="J8" s="618"/>
      <c r="K8" s="618"/>
      <c r="L8" s="618"/>
      <c r="M8" s="619"/>
    </row>
    <row r="9" spans="1:13">
      <c r="B9" s="617"/>
      <c r="C9" s="618"/>
      <c r="D9" s="618"/>
      <c r="E9" s="618"/>
      <c r="F9" s="618"/>
      <c r="G9" s="618"/>
      <c r="H9" s="618"/>
      <c r="I9" s="618"/>
      <c r="J9" s="618"/>
      <c r="K9" s="618"/>
      <c r="L9" s="618"/>
      <c r="M9" s="619"/>
    </row>
    <row r="10" spans="1:13">
      <c r="B10" s="617"/>
      <c r="C10" s="618"/>
      <c r="D10" s="618"/>
      <c r="E10" s="618"/>
      <c r="F10" s="618"/>
      <c r="G10" s="618"/>
      <c r="H10" s="618"/>
      <c r="I10" s="618"/>
      <c r="J10" s="618"/>
      <c r="K10" s="618"/>
      <c r="L10" s="618"/>
      <c r="M10" s="619"/>
    </row>
    <row r="11" spans="1:13">
      <c r="B11" s="620"/>
      <c r="C11" s="621"/>
      <c r="D11" s="621"/>
      <c r="E11" s="621"/>
      <c r="F11" s="621"/>
      <c r="G11" s="621"/>
      <c r="H11" s="621"/>
      <c r="I11" s="621"/>
      <c r="J11" s="621"/>
      <c r="K11" s="621"/>
      <c r="L11" s="621"/>
      <c r="M11" s="622"/>
    </row>
    <row r="12" spans="1:13">
      <c r="B12" s="464" t="s">
        <v>256</v>
      </c>
      <c r="C12" s="465"/>
      <c r="D12" s="465"/>
      <c r="E12" s="465"/>
      <c r="F12" s="465"/>
      <c r="G12" s="465"/>
      <c r="H12" s="465"/>
      <c r="I12" s="465"/>
      <c r="J12" s="465"/>
      <c r="K12" s="465"/>
      <c r="L12" s="465"/>
      <c r="M12" s="466"/>
    </row>
    <row r="13" spans="1:13" ht="12" customHeight="1">
      <c r="B13" s="632"/>
      <c r="C13" s="633"/>
      <c r="D13" s="633"/>
      <c r="E13" s="633"/>
      <c r="F13" s="633"/>
      <c r="G13" s="633"/>
      <c r="H13" s="633"/>
      <c r="I13" s="633"/>
      <c r="J13" s="633"/>
      <c r="K13" s="633"/>
      <c r="L13" s="633"/>
      <c r="M13" s="634"/>
    </row>
    <row r="14" spans="1:13" ht="12" customHeight="1">
      <c r="B14" s="632"/>
      <c r="C14" s="633"/>
      <c r="D14" s="633"/>
      <c r="E14" s="633"/>
      <c r="F14" s="633"/>
      <c r="G14" s="633"/>
      <c r="H14" s="633"/>
      <c r="I14" s="633"/>
      <c r="J14" s="633"/>
      <c r="K14" s="633"/>
      <c r="L14" s="633"/>
      <c r="M14" s="634"/>
    </row>
    <row r="15" spans="1:13" ht="12" customHeight="1">
      <c r="B15" s="632"/>
      <c r="C15" s="633"/>
      <c r="D15" s="633"/>
      <c r="E15" s="633"/>
      <c r="F15" s="633"/>
      <c r="G15" s="633"/>
      <c r="H15" s="633"/>
      <c r="I15" s="633"/>
      <c r="J15" s="633"/>
      <c r="K15" s="633"/>
      <c r="L15" s="633"/>
      <c r="M15" s="634"/>
    </row>
    <row r="16" spans="1:13" ht="12" customHeight="1">
      <c r="B16" s="632"/>
      <c r="C16" s="633"/>
      <c r="D16" s="633"/>
      <c r="E16" s="633"/>
      <c r="F16" s="633"/>
      <c r="G16" s="633"/>
      <c r="H16" s="633"/>
      <c r="I16" s="633"/>
      <c r="J16" s="633"/>
      <c r="K16" s="633"/>
      <c r="L16" s="633"/>
      <c r="M16" s="634"/>
    </row>
    <row r="17" spans="2:13" ht="12" customHeight="1">
      <c r="B17" s="632"/>
      <c r="C17" s="633"/>
      <c r="D17" s="633"/>
      <c r="E17" s="633"/>
      <c r="F17" s="633"/>
      <c r="G17" s="633"/>
      <c r="H17" s="633"/>
      <c r="I17" s="633"/>
      <c r="J17" s="633"/>
      <c r="K17" s="633"/>
      <c r="L17" s="633"/>
      <c r="M17" s="634"/>
    </row>
    <row r="18" spans="2:13" ht="12" customHeight="1">
      <c r="B18" s="632"/>
      <c r="C18" s="633"/>
      <c r="D18" s="633"/>
      <c r="E18" s="633"/>
      <c r="F18" s="633"/>
      <c r="G18" s="633"/>
      <c r="H18" s="633"/>
      <c r="I18" s="633"/>
      <c r="J18" s="633"/>
      <c r="K18" s="633"/>
      <c r="L18" s="633"/>
      <c r="M18" s="634"/>
    </row>
    <row r="19" spans="2:13" ht="12" customHeight="1">
      <c r="B19" s="632"/>
      <c r="C19" s="633"/>
      <c r="D19" s="633"/>
      <c r="E19" s="633"/>
      <c r="F19" s="633"/>
      <c r="G19" s="633"/>
      <c r="H19" s="633"/>
      <c r="I19" s="633"/>
      <c r="J19" s="633"/>
      <c r="K19" s="633"/>
      <c r="L19" s="633"/>
      <c r="M19" s="634"/>
    </row>
    <row r="20" spans="2:13" ht="12" customHeight="1">
      <c r="B20" s="632"/>
      <c r="C20" s="633"/>
      <c r="D20" s="633"/>
      <c r="E20" s="633"/>
      <c r="F20" s="633"/>
      <c r="G20" s="633"/>
      <c r="H20" s="633"/>
      <c r="I20" s="633"/>
      <c r="J20" s="633"/>
      <c r="K20" s="633"/>
      <c r="L20" s="633"/>
      <c r="M20" s="634"/>
    </row>
    <row r="21" spans="2:13" ht="12" customHeight="1">
      <c r="B21" s="632"/>
      <c r="C21" s="633"/>
      <c r="D21" s="633"/>
      <c r="E21" s="633"/>
      <c r="F21" s="633"/>
      <c r="G21" s="633"/>
      <c r="H21" s="633"/>
      <c r="I21" s="633"/>
      <c r="J21" s="633"/>
      <c r="K21" s="633"/>
      <c r="L21" s="633"/>
      <c r="M21" s="634"/>
    </row>
    <row r="22" spans="2:13">
      <c r="B22" s="228" t="s">
        <v>42</v>
      </c>
      <c r="C22" s="229"/>
      <c r="D22" s="229"/>
      <c r="E22" s="229"/>
      <c r="F22" s="229"/>
      <c r="G22" s="229"/>
      <c r="H22" s="229"/>
      <c r="I22" s="229"/>
      <c r="J22" s="229"/>
      <c r="K22" s="229"/>
      <c r="L22" s="229"/>
      <c r="M22" s="230"/>
    </row>
    <row r="23" spans="2:13">
      <c r="B23" s="231"/>
      <c r="C23" s="232"/>
      <c r="D23" s="232"/>
      <c r="E23" s="232"/>
      <c r="F23" s="232"/>
      <c r="G23" s="232"/>
      <c r="H23" s="232"/>
      <c r="I23" s="232"/>
      <c r="J23" s="232"/>
      <c r="K23" s="232"/>
      <c r="L23" s="232"/>
      <c r="M23" s="233"/>
    </row>
    <row r="24" spans="2:13" ht="12.75">
      <c r="B24" s="234"/>
      <c r="C24" s="203" t="s">
        <v>238</v>
      </c>
      <c r="D24" s="203"/>
      <c r="E24" s="203"/>
      <c r="F24" s="203" t="s">
        <v>239</v>
      </c>
      <c r="G24" s="17"/>
      <c r="H24" s="235" t="s">
        <v>235</v>
      </c>
      <c r="I24" s="203"/>
      <c r="J24" s="203"/>
      <c r="K24" s="203"/>
      <c r="L24" s="203"/>
      <c r="M24" s="236"/>
    </row>
    <row r="25" spans="2:13" ht="3.75" customHeight="1">
      <c r="B25" s="234"/>
      <c r="C25" s="203"/>
      <c r="D25" s="203"/>
      <c r="E25" s="203"/>
      <c r="F25" s="203"/>
      <c r="G25" s="149"/>
      <c r="H25" s="203"/>
      <c r="I25" s="203"/>
      <c r="J25" s="203"/>
      <c r="K25" s="203"/>
      <c r="L25" s="203"/>
      <c r="M25" s="236"/>
    </row>
    <row r="26" spans="2:13" ht="12.75">
      <c r="B26" s="234"/>
      <c r="C26" s="237" t="s">
        <v>691</v>
      </c>
      <c r="D26" s="203"/>
      <c r="E26" s="203"/>
      <c r="F26" s="203" t="s">
        <v>240</v>
      </c>
      <c r="G26" s="17"/>
      <c r="H26" s="235" t="s">
        <v>236</v>
      </c>
      <c r="I26" s="203"/>
      <c r="J26" s="203"/>
      <c r="K26" s="203"/>
      <c r="L26" s="203"/>
      <c r="M26" s="236"/>
    </row>
    <row r="27" spans="2:13" ht="3.75" customHeight="1">
      <c r="B27" s="234"/>
      <c r="C27" s="203"/>
      <c r="D27" s="203"/>
      <c r="E27" s="203"/>
      <c r="F27" s="203"/>
      <c r="G27" s="149"/>
      <c r="H27" s="203"/>
      <c r="I27" s="203"/>
      <c r="J27" s="203"/>
      <c r="K27" s="203"/>
      <c r="L27" s="203"/>
      <c r="M27" s="236"/>
    </row>
    <row r="28" spans="2:13" ht="12.75">
      <c r="B28" s="234"/>
      <c r="C28" s="203"/>
      <c r="D28" s="203"/>
      <c r="E28" s="203"/>
      <c r="F28" s="203" t="s">
        <v>241</v>
      </c>
      <c r="G28" s="17"/>
      <c r="H28" s="235" t="s">
        <v>236</v>
      </c>
      <c r="I28" s="203"/>
      <c r="J28" s="203"/>
      <c r="K28" s="203"/>
      <c r="L28" s="203"/>
      <c r="M28" s="236"/>
    </row>
    <row r="29" spans="2:13" ht="3.75" customHeight="1">
      <c r="B29" s="234"/>
      <c r="C29" s="203"/>
      <c r="D29" s="203"/>
      <c r="E29" s="203"/>
      <c r="F29" s="203"/>
      <c r="G29" s="149"/>
      <c r="H29" s="203"/>
      <c r="I29" s="203"/>
      <c r="J29" s="203"/>
      <c r="K29" s="203"/>
      <c r="L29" s="203"/>
      <c r="M29" s="236"/>
    </row>
    <row r="30" spans="2:13" ht="12.75">
      <c r="B30" s="234"/>
      <c r="C30" s="203"/>
      <c r="D30" s="203"/>
      <c r="E30" s="203"/>
      <c r="F30" s="203" t="s">
        <v>242</v>
      </c>
      <c r="G30" s="17"/>
      <c r="H30" s="235" t="s">
        <v>237</v>
      </c>
      <c r="I30" s="203"/>
      <c r="J30" s="203"/>
      <c r="K30" s="203"/>
      <c r="L30" s="203"/>
      <c r="M30" s="236"/>
    </row>
    <row r="31" spans="2:13" ht="3.75" customHeight="1">
      <c r="B31" s="234"/>
      <c r="C31" s="203"/>
      <c r="D31" s="203"/>
      <c r="E31" s="203"/>
      <c r="F31" s="203"/>
      <c r="G31" s="149"/>
      <c r="H31" s="203"/>
      <c r="I31" s="203"/>
      <c r="J31" s="203"/>
      <c r="K31" s="203"/>
      <c r="L31" s="203"/>
      <c r="M31" s="236"/>
    </row>
    <row r="32" spans="2:13" ht="12.75">
      <c r="B32" s="234"/>
      <c r="C32" s="203"/>
      <c r="D32" s="203"/>
      <c r="E32" s="203"/>
      <c r="F32" s="203" t="s">
        <v>243</v>
      </c>
      <c r="G32" s="17"/>
      <c r="H32" s="235" t="s">
        <v>236</v>
      </c>
      <c r="I32" s="203"/>
      <c r="J32" s="203"/>
      <c r="K32" s="203"/>
      <c r="L32" s="203"/>
      <c r="M32" s="236"/>
    </row>
    <row r="33" spans="2:13" ht="3.75" customHeight="1">
      <c r="B33" s="234"/>
      <c r="C33" s="203"/>
      <c r="D33" s="203"/>
      <c r="E33" s="203"/>
      <c r="F33" s="203"/>
      <c r="G33" s="149"/>
      <c r="H33" s="203"/>
      <c r="I33" s="203"/>
      <c r="J33" s="203"/>
      <c r="K33" s="203"/>
      <c r="L33" s="203"/>
      <c r="M33" s="236"/>
    </row>
    <row r="34" spans="2:13" ht="12.75">
      <c r="B34" s="234"/>
      <c r="C34" s="203"/>
      <c r="D34" s="203"/>
      <c r="E34" s="203"/>
      <c r="F34" s="203" t="s">
        <v>244</v>
      </c>
      <c r="G34" s="17"/>
      <c r="H34" s="235" t="s">
        <v>236</v>
      </c>
      <c r="I34" s="203"/>
      <c r="J34" s="203"/>
      <c r="K34" s="203"/>
      <c r="L34" s="203"/>
      <c r="M34" s="236"/>
    </row>
    <row r="35" spans="2:13" ht="3.75" customHeight="1">
      <c r="B35" s="234"/>
      <c r="C35" s="203"/>
      <c r="D35" s="203"/>
      <c r="E35" s="203"/>
      <c r="F35" s="203"/>
      <c r="G35" s="203"/>
      <c r="H35" s="203"/>
      <c r="I35" s="203"/>
      <c r="J35" s="203"/>
      <c r="K35" s="203"/>
      <c r="L35" s="203"/>
      <c r="M35" s="236"/>
    </row>
    <row r="36" spans="2:13">
      <c r="B36" s="234"/>
      <c r="C36" s="203"/>
      <c r="D36" s="203"/>
      <c r="E36" s="203"/>
      <c r="F36" s="203"/>
      <c r="G36" s="203"/>
      <c r="H36" s="203"/>
      <c r="I36" s="203"/>
      <c r="J36" s="203"/>
      <c r="K36" s="203"/>
      <c r="L36" s="203"/>
      <c r="M36" s="236"/>
    </row>
    <row r="37" spans="2:13">
      <c r="B37" s="228" t="s">
        <v>43</v>
      </c>
      <c r="C37" s="229"/>
      <c r="D37" s="229"/>
      <c r="E37" s="229"/>
      <c r="F37" s="229"/>
      <c r="G37" s="229"/>
      <c r="H37" s="229"/>
      <c r="I37" s="229"/>
      <c r="J37" s="229"/>
      <c r="K37" s="229"/>
      <c r="L37" s="229"/>
      <c r="M37" s="230"/>
    </row>
    <row r="38" spans="2:13">
      <c r="B38" s="231"/>
      <c r="C38" s="232"/>
      <c r="D38" s="232"/>
      <c r="E38" s="232"/>
      <c r="F38" s="232"/>
      <c r="G38" s="232"/>
      <c r="H38" s="232"/>
      <c r="I38" s="232"/>
      <c r="J38" s="232"/>
      <c r="K38" s="232"/>
      <c r="L38" s="232"/>
      <c r="M38" s="233"/>
    </row>
    <row r="39" spans="2:13" ht="12.75">
      <c r="B39" s="234"/>
      <c r="C39" s="203" t="s">
        <v>238</v>
      </c>
      <c r="D39" s="203"/>
      <c r="E39" s="203"/>
      <c r="F39" s="203" t="s">
        <v>239</v>
      </c>
      <c r="G39" s="17"/>
      <c r="H39" s="235" t="s">
        <v>235</v>
      </c>
      <c r="I39" s="203"/>
      <c r="J39" s="203"/>
      <c r="K39" s="203"/>
      <c r="L39" s="203"/>
      <c r="M39" s="236"/>
    </row>
    <row r="40" spans="2:13" ht="3.75" customHeight="1">
      <c r="B40" s="234"/>
      <c r="C40" s="203"/>
      <c r="D40" s="203"/>
      <c r="E40" s="203"/>
      <c r="F40" s="203"/>
      <c r="G40" s="149"/>
      <c r="H40" s="203"/>
      <c r="I40" s="203"/>
      <c r="J40" s="203"/>
      <c r="K40" s="203"/>
      <c r="L40" s="203"/>
      <c r="M40" s="236"/>
    </row>
    <row r="41" spans="2:13" ht="12.75">
      <c r="B41" s="234"/>
      <c r="C41" s="237" t="s">
        <v>691</v>
      </c>
      <c r="D41" s="203"/>
      <c r="E41" s="203"/>
      <c r="F41" s="203" t="s">
        <v>240</v>
      </c>
      <c r="G41" s="17"/>
      <c r="H41" s="235" t="s">
        <v>236</v>
      </c>
      <c r="I41" s="203"/>
      <c r="J41" s="203"/>
      <c r="K41" s="203"/>
      <c r="L41" s="203"/>
      <c r="M41" s="236"/>
    </row>
    <row r="42" spans="2:13" ht="3.75" customHeight="1">
      <c r="B42" s="234"/>
      <c r="C42" s="203"/>
      <c r="D42" s="203"/>
      <c r="E42" s="203"/>
      <c r="F42" s="203"/>
      <c r="G42" s="149"/>
      <c r="H42" s="203"/>
      <c r="I42" s="203"/>
      <c r="J42" s="203"/>
      <c r="K42" s="203"/>
      <c r="L42" s="203"/>
      <c r="M42" s="236"/>
    </row>
    <row r="43" spans="2:13" ht="12.75">
      <c r="B43" s="234"/>
      <c r="C43" s="203"/>
      <c r="D43" s="203"/>
      <c r="E43" s="203"/>
      <c r="F43" s="203" t="s">
        <v>241</v>
      </c>
      <c r="G43" s="17"/>
      <c r="H43" s="235" t="s">
        <v>236</v>
      </c>
      <c r="I43" s="203"/>
      <c r="J43" s="203"/>
      <c r="K43" s="203"/>
      <c r="L43" s="203"/>
      <c r="M43" s="236"/>
    </row>
    <row r="44" spans="2:13" ht="3.75" customHeight="1">
      <c r="B44" s="234"/>
      <c r="C44" s="203"/>
      <c r="D44" s="203"/>
      <c r="E44" s="203"/>
      <c r="F44" s="203"/>
      <c r="G44" s="149"/>
      <c r="H44" s="203"/>
      <c r="I44" s="203"/>
      <c r="J44" s="203"/>
      <c r="K44" s="203"/>
      <c r="L44" s="203"/>
      <c r="M44" s="236"/>
    </row>
    <row r="45" spans="2:13" ht="12.75">
      <c r="B45" s="234"/>
      <c r="C45" s="203"/>
      <c r="D45" s="203"/>
      <c r="E45" s="203"/>
      <c r="F45" s="203" t="s">
        <v>242</v>
      </c>
      <c r="G45" s="17"/>
      <c r="H45" s="235" t="s">
        <v>237</v>
      </c>
      <c r="I45" s="203"/>
      <c r="J45" s="203"/>
      <c r="K45" s="203"/>
      <c r="L45" s="203"/>
      <c r="M45" s="236"/>
    </row>
    <row r="46" spans="2:13" ht="3.75" customHeight="1">
      <c r="B46" s="234"/>
      <c r="C46" s="203"/>
      <c r="D46" s="203"/>
      <c r="E46" s="203"/>
      <c r="F46" s="203"/>
      <c r="G46" s="149"/>
      <c r="H46" s="203"/>
      <c r="I46" s="203"/>
      <c r="J46" s="203"/>
      <c r="K46" s="203"/>
      <c r="L46" s="203"/>
      <c r="M46" s="236"/>
    </row>
    <row r="47" spans="2:13" ht="12.75">
      <c r="B47" s="234"/>
      <c r="C47" s="203"/>
      <c r="D47" s="203"/>
      <c r="E47" s="203"/>
      <c r="F47" s="203" t="s">
        <v>243</v>
      </c>
      <c r="G47" s="17"/>
      <c r="H47" s="235" t="s">
        <v>236</v>
      </c>
      <c r="I47" s="203"/>
      <c r="J47" s="203"/>
      <c r="K47" s="203"/>
      <c r="L47" s="203"/>
      <c r="M47" s="236"/>
    </row>
    <row r="48" spans="2:13" ht="3.75" customHeight="1">
      <c r="B48" s="234"/>
      <c r="C48" s="203"/>
      <c r="D48" s="203"/>
      <c r="E48" s="203"/>
      <c r="F48" s="203"/>
      <c r="G48" s="149"/>
      <c r="H48" s="203"/>
      <c r="I48" s="203"/>
      <c r="J48" s="203"/>
      <c r="K48" s="203"/>
      <c r="L48" s="203"/>
      <c r="M48" s="236"/>
    </row>
    <row r="49" spans="2:16" ht="12.75">
      <c r="B49" s="234"/>
      <c r="C49" s="203"/>
      <c r="D49" s="203"/>
      <c r="E49" s="203"/>
      <c r="F49" s="203" t="s">
        <v>244</v>
      </c>
      <c r="G49" s="17"/>
      <c r="H49" s="235" t="s">
        <v>236</v>
      </c>
      <c r="I49" s="203"/>
      <c r="J49" s="203"/>
      <c r="K49" s="203"/>
      <c r="L49" s="203"/>
      <c r="M49" s="236"/>
    </row>
    <row r="50" spans="2:16" ht="3.75" customHeight="1">
      <c r="B50" s="234"/>
      <c r="C50" s="203"/>
      <c r="D50" s="203"/>
      <c r="E50" s="203"/>
      <c r="F50" s="203"/>
      <c r="G50" s="203"/>
      <c r="H50" s="203"/>
      <c r="I50" s="203"/>
      <c r="J50" s="203"/>
      <c r="K50" s="203"/>
      <c r="L50" s="203"/>
      <c r="M50" s="236"/>
    </row>
    <row r="51" spans="2:16">
      <c r="B51" s="234"/>
      <c r="C51" s="203"/>
      <c r="D51" s="203"/>
      <c r="E51" s="203"/>
      <c r="F51" s="203"/>
      <c r="G51" s="203"/>
      <c r="H51" s="203"/>
      <c r="I51" s="203"/>
      <c r="J51" s="203"/>
      <c r="K51" s="203"/>
      <c r="L51" s="203"/>
      <c r="M51" s="236"/>
    </row>
    <row r="52" spans="2:16" ht="13.5">
      <c r="B52" s="228" t="s">
        <v>65</v>
      </c>
      <c r="C52" s="229"/>
      <c r="D52" s="229"/>
      <c r="E52" s="229"/>
      <c r="F52" s="229"/>
      <c r="G52" s="229"/>
      <c r="H52" s="229"/>
      <c r="I52" s="229"/>
      <c r="J52" s="229"/>
      <c r="K52" s="229"/>
      <c r="L52" s="229"/>
      <c r="M52" s="230"/>
    </row>
    <row r="53" spans="2:16">
      <c r="B53" s="231"/>
      <c r="C53" s="232"/>
      <c r="D53" s="232"/>
      <c r="E53" s="232"/>
      <c r="F53" s="232"/>
      <c r="G53" s="232"/>
      <c r="H53" s="232"/>
      <c r="I53" s="232"/>
      <c r="J53" s="232"/>
      <c r="K53" s="232"/>
      <c r="L53" s="232"/>
      <c r="M53" s="233"/>
    </row>
    <row r="54" spans="2:16">
      <c r="B54" s="234"/>
      <c r="C54" s="238" t="s">
        <v>255</v>
      </c>
      <c r="D54" s="238" t="s">
        <v>246</v>
      </c>
      <c r="E54" s="238" t="s">
        <v>249</v>
      </c>
      <c r="F54" s="238" t="s">
        <v>247</v>
      </c>
      <c r="G54" s="238" t="s">
        <v>250</v>
      </c>
      <c r="H54" s="238" t="s">
        <v>248</v>
      </c>
      <c r="I54" s="203"/>
      <c r="J54" s="203" t="s">
        <v>251</v>
      </c>
      <c r="K54" s="203" t="s">
        <v>252</v>
      </c>
      <c r="L54" s="203"/>
      <c r="M54" s="236"/>
    </row>
    <row r="55" spans="2:16">
      <c r="B55" s="234"/>
      <c r="C55" s="203" t="s">
        <v>239</v>
      </c>
      <c r="D55" s="203">
        <f>G24</f>
        <v>0</v>
      </c>
      <c r="E55" s="235" t="s">
        <v>235</v>
      </c>
      <c r="F55" s="203">
        <f>G39</f>
        <v>0</v>
      </c>
      <c r="G55" s="235" t="s">
        <v>235</v>
      </c>
      <c r="H55" s="203">
        <f>CO2排出係数!$D$2</f>
        <v>0.51900000000000002</v>
      </c>
      <c r="I55" s="203" t="s">
        <v>221</v>
      </c>
      <c r="J55" s="203"/>
      <c r="K55" s="203">
        <f>IF(F55&gt;D55,"×",(D55-F55)*H55)</f>
        <v>0</v>
      </c>
      <c r="L55" s="235" t="s">
        <v>245</v>
      </c>
      <c r="M55" s="236"/>
    </row>
    <row r="56" spans="2:16" ht="3.75" customHeight="1">
      <c r="B56" s="234"/>
      <c r="C56" s="203"/>
      <c r="D56" s="203"/>
      <c r="E56" s="203"/>
      <c r="F56" s="203"/>
      <c r="G56" s="203"/>
      <c r="H56" s="3"/>
      <c r="I56" s="3"/>
      <c r="J56" s="203"/>
      <c r="K56" s="203"/>
      <c r="L56" s="203"/>
      <c r="M56" s="236"/>
    </row>
    <row r="57" spans="2:16">
      <c r="B57" s="234"/>
      <c r="C57" s="203" t="s">
        <v>240</v>
      </c>
      <c r="D57" s="203">
        <f>G26</f>
        <v>0</v>
      </c>
      <c r="E57" s="235" t="s">
        <v>236</v>
      </c>
      <c r="F57" s="203">
        <f>G41</f>
        <v>0</v>
      </c>
      <c r="G57" s="235" t="s">
        <v>236</v>
      </c>
      <c r="H57" s="203">
        <f>CO2排出係数!$D$3</f>
        <v>2.4900000000000002</v>
      </c>
      <c r="I57" s="203" t="s">
        <v>222</v>
      </c>
      <c r="J57" s="203"/>
      <c r="K57" s="203">
        <f>IF(F57&gt;D57,"×",(D57-F57)*H57)</f>
        <v>0</v>
      </c>
      <c r="L57" s="235" t="s">
        <v>245</v>
      </c>
      <c r="M57" s="236"/>
    </row>
    <row r="58" spans="2:16" ht="3.75" customHeight="1">
      <c r="B58" s="234"/>
      <c r="C58" s="203"/>
      <c r="D58" s="203"/>
      <c r="E58" s="203"/>
      <c r="F58" s="203"/>
      <c r="G58" s="203"/>
      <c r="H58" s="203"/>
      <c r="I58" s="3"/>
      <c r="J58" s="203"/>
      <c r="K58" s="203"/>
      <c r="L58" s="203"/>
      <c r="M58" s="236"/>
    </row>
    <row r="59" spans="2:16">
      <c r="B59" s="234"/>
      <c r="C59" s="203" t="s">
        <v>241</v>
      </c>
      <c r="D59" s="203">
        <f>G28</f>
        <v>0</v>
      </c>
      <c r="E59" s="235" t="s">
        <v>236</v>
      </c>
      <c r="F59" s="203">
        <f>G43</f>
        <v>0</v>
      </c>
      <c r="G59" s="235" t="s">
        <v>236</v>
      </c>
      <c r="H59" s="203">
        <f>CO2排出係数!$D$4</f>
        <v>2.73</v>
      </c>
      <c r="I59" s="203" t="s">
        <v>222</v>
      </c>
      <c r="J59" s="203"/>
      <c r="K59" s="203">
        <f>IF(F59&gt;D59,"×",(D59-F59)*H59)</f>
        <v>0</v>
      </c>
      <c r="L59" s="235" t="s">
        <v>245</v>
      </c>
      <c r="M59" s="236"/>
    </row>
    <row r="60" spans="2:16" ht="3.75" customHeight="1">
      <c r="B60" s="234"/>
      <c r="C60" s="203"/>
      <c r="D60" s="203"/>
      <c r="E60" s="203"/>
      <c r="F60" s="203"/>
      <c r="G60" s="203"/>
      <c r="H60" s="203"/>
      <c r="I60" s="3"/>
      <c r="J60" s="203"/>
      <c r="K60" s="203"/>
      <c r="L60" s="203"/>
      <c r="M60" s="236"/>
    </row>
    <row r="61" spans="2:16">
      <c r="B61" s="234"/>
      <c r="C61" s="203" t="s">
        <v>242</v>
      </c>
      <c r="D61" s="203">
        <f>G30</f>
        <v>0</v>
      </c>
      <c r="E61" s="235" t="s">
        <v>237</v>
      </c>
      <c r="F61" s="203">
        <f>G45</f>
        <v>0</v>
      </c>
      <c r="G61" s="235" t="s">
        <v>237</v>
      </c>
      <c r="H61" s="203">
        <f>CO2排出係数!$D$5</f>
        <v>3</v>
      </c>
      <c r="I61" s="203" t="s">
        <v>234</v>
      </c>
      <c r="J61" s="203"/>
      <c r="K61" s="203">
        <f>IF(F61&gt;D61,"×",(D61-F61)*H61)</f>
        <v>0</v>
      </c>
      <c r="L61" s="235" t="s">
        <v>245</v>
      </c>
      <c r="M61" s="236"/>
    </row>
    <row r="62" spans="2:16" ht="3.75" customHeight="1">
      <c r="B62" s="234"/>
      <c r="C62" s="203"/>
      <c r="D62" s="203"/>
      <c r="E62" s="203"/>
      <c r="F62" s="203"/>
      <c r="G62" s="203"/>
      <c r="H62" s="203"/>
      <c r="I62" s="3"/>
      <c r="J62" s="203"/>
      <c r="K62" s="203"/>
      <c r="L62" s="203"/>
      <c r="M62" s="236"/>
    </row>
    <row r="63" spans="2:16">
      <c r="B63" s="234"/>
      <c r="C63" s="203" t="s">
        <v>243</v>
      </c>
      <c r="D63" s="203">
        <f>G32</f>
        <v>0</v>
      </c>
      <c r="E63" s="235" t="s">
        <v>236</v>
      </c>
      <c r="F63" s="203">
        <f>G47</f>
        <v>0</v>
      </c>
      <c r="G63" s="235" t="s">
        <v>236</v>
      </c>
      <c r="H63" s="203">
        <f>CO2排出係数!$D$6</f>
        <v>2.3199999999999998</v>
      </c>
      <c r="I63" s="203" t="s">
        <v>222</v>
      </c>
      <c r="J63" s="203"/>
      <c r="K63" s="203">
        <f>IF(F63&gt;D63,"×",(D63-F63)*H63)</f>
        <v>0</v>
      </c>
      <c r="L63" s="235" t="s">
        <v>245</v>
      </c>
      <c r="M63" s="236"/>
      <c r="P63" s="35"/>
    </row>
    <row r="64" spans="2:16" ht="3.75" customHeight="1">
      <c r="B64" s="234"/>
      <c r="C64" s="203"/>
      <c r="D64" s="203"/>
      <c r="E64" s="203"/>
      <c r="F64" s="203"/>
      <c r="G64" s="203"/>
      <c r="H64" s="203"/>
      <c r="I64" s="3"/>
      <c r="J64" s="203"/>
      <c r="K64" s="203"/>
      <c r="L64" s="203"/>
      <c r="M64" s="236"/>
    </row>
    <row r="65" spans="2:13">
      <c r="B65" s="234"/>
      <c r="C65" s="203" t="s">
        <v>244</v>
      </c>
      <c r="D65" s="203">
        <f>G34</f>
        <v>0</v>
      </c>
      <c r="E65" s="235" t="s">
        <v>236</v>
      </c>
      <c r="F65" s="203">
        <f>G49</f>
        <v>0</v>
      </c>
      <c r="G65" s="235" t="s">
        <v>236</v>
      </c>
      <c r="H65" s="203">
        <f>CO2排出係数!$D$7</f>
        <v>2.6</v>
      </c>
      <c r="I65" s="203" t="s">
        <v>222</v>
      </c>
      <c r="J65" s="203"/>
      <c r="K65" s="203">
        <f>IF(F65&gt;D65,"×",(D65-F65)*H65)</f>
        <v>0</v>
      </c>
      <c r="L65" s="235" t="s">
        <v>245</v>
      </c>
      <c r="M65" s="236"/>
    </row>
    <row r="66" spans="2:13" ht="3.75" customHeight="1">
      <c r="B66" s="234"/>
      <c r="C66" s="203"/>
      <c r="D66" s="203"/>
      <c r="E66" s="203"/>
      <c r="F66" s="203"/>
      <c r="G66" s="203"/>
      <c r="H66" s="203"/>
      <c r="I66" s="203"/>
      <c r="J66" s="203"/>
      <c r="K66" s="203"/>
      <c r="L66" s="203"/>
      <c r="M66" s="236"/>
    </row>
    <row r="67" spans="2:13">
      <c r="B67" s="234"/>
      <c r="C67" s="203"/>
      <c r="D67" s="203"/>
      <c r="E67" s="235"/>
      <c r="F67" s="203"/>
      <c r="G67" s="235"/>
      <c r="H67" s="235"/>
      <c r="I67" s="203"/>
      <c r="J67" s="203" t="s">
        <v>253</v>
      </c>
      <c r="K67" s="203">
        <f>SUM(K55,K57,K59,K61,K63,K65)</f>
        <v>0</v>
      </c>
      <c r="L67" s="235" t="s">
        <v>245</v>
      </c>
      <c r="M67" s="236"/>
    </row>
    <row r="68" spans="2:13">
      <c r="B68" s="234"/>
      <c r="C68" s="203"/>
      <c r="D68" s="203"/>
      <c r="E68" s="203"/>
      <c r="F68" s="203"/>
      <c r="G68" s="203"/>
      <c r="H68" s="203"/>
      <c r="I68" s="203"/>
      <c r="J68" s="203"/>
      <c r="K68" s="203"/>
      <c r="L68" s="203"/>
      <c r="M68" s="236"/>
    </row>
    <row r="69" spans="2:13">
      <c r="B69" s="455" t="s">
        <v>66</v>
      </c>
      <c r="C69" s="456"/>
      <c r="D69" s="456"/>
      <c r="E69" s="456"/>
      <c r="F69" s="456"/>
      <c r="G69" s="456"/>
      <c r="H69" s="456"/>
      <c r="I69" s="456"/>
      <c r="J69" s="456"/>
      <c r="K69" s="456"/>
      <c r="L69" s="456"/>
      <c r="M69" s="457"/>
    </row>
    <row r="70" spans="2:13" ht="12" customHeight="1">
      <c r="B70" s="623"/>
      <c r="C70" s="624"/>
      <c r="D70" s="624"/>
      <c r="E70" s="624"/>
      <c r="F70" s="624"/>
      <c r="G70" s="624"/>
      <c r="H70" s="624"/>
      <c r="I70" s="624"/>
      <c r="J70" s="624"/>
      <c r="K70" s="624"/>
      <c r="L70" s="624"/>
      <c r="M70" s="625"/>
    </row>
    <row r="71" spans="2:13">
      <c r="B71" s="626"/>
      <c r="C71" s="627"/>
      <c r="D71" s="627"/>
      <c r="E71" s="627"/>
      <c r="F71" s="627"/>
      <c r="G71" s="627"/>
      <c r="H71" s="627"/>
      <c r="I71" s="627"/>
      <c r="J71" s="627"/>
      <c r="K71" s="627"/>
      <c r="L71" s="627"/>
      <c r="M71" s="628"/>
    </row>
    <row r="72" spans="2:13">
      <c r="B72" s="626"/>
      <c r="C72" s="627"/>
      <c r="D72" s="627"/>
      <c r="E72" s="627"/>
      <c r="F72" s="627"/>
      <c r="G72" s="627"/>
      <c r="H72" s="627"/>
      <c r="I72" s="627"/>
      <c r="J72" s="627"/>
      <c r="K72" s="627"/>
      <c r="L72" s="627"/>
      <c r="M72" s="628"/>
    </row>
    <row r="73" spans="2:13">
      <c r="B73" s="626"/>
      <c r="C73" s="627"/>
      <c r="D73" s="627"/>
      <c r="E73" s="627"/>
      <c r="F73" s="627"/>
      <c r="G73" s="627"/>
      <c r="H73" s="627"/>
      <c r="I73" s="627"/>
      <c r="J73" s="627"/>
      <c r="K73" s="627"/>
      <c r="L73" s="627"/>
      <c r="M73" s="628"/>
    </row>
    <row r="74" spans="2:13">
      <c r="B74" s="626"/>
      <c r="C74" s="627"/>
      <c r="D74" s="627"/>
      <c r="E74" s="627"/>
      <c r="F74" s="627"/>
      <c r="G74" s="627"/>
      <c r="H74" s="627"/>
      <c r="I74" s="627"/>
      <c r="J74" s="627"/>
      <c r="K74" s="627"/>
      <c r="L74" s="627"/>
      <c r="M74" s="628"/>
    </row>
    <row r="75" spans="2:13">
      <c r="B75" s="626"/>
      <c r="C75" s="627"/>
      <c r="D75" s="627"/>
      <c r="E75" s="627"/>
      <c r="F75" s="627"/>
      <c r="G75" s="627"/>
      <c r="H75" s="627"/>
      <c r="I75" s="627"/>
      <c r="J75" s="627"/>
      <c r="K75" s="627"/>
      <c r="L75" s="627"/>
      <c r="M75" s="628"/>
    </row>
    <row r="76" spans="2:13">
      <c r="B76" s="626"/>
      <c r="C76" s="627"/>
      <c r="D76" s="627"/>
      <c r="E76" s="627"/>
      <c r="F76" s="627"/>
      <c r="G76" s="627"/>
      <c r="H76" s="627"/>
      <c r="I76" s="627"/>
      <c r="J76" s="627"/>
      <c r="K76" s="627"/>
      <c r="L76" s="627"/>
      <c r="M76" s="628"/>
    </row>
    <row r="77" spans="2:13">
      <c r="B77" s="626"/>
      <c r="C77" s="627"/>
      <c r="D77" s="627"/>
      <c r="E77" s="627"/>
      <c r="F77" s="627"/>
      <c r="G77" s="627"/>
      <c r="H77" s="627"/>
      <c r="I77" s="627"/>
      <c r="J77" s="627"/>
      <c r="K77" s="627"/>
      <c r="L77" s="627"/>
      <c r="M77" s="628"/>
    </row>
    <row r="78" spans="2:13">
      <c r="B78" s="626"/>
      <c r="C78" s="627"/>
      <c r="D78" s="627"/>
      <c r="E78" s="627"/>
      <c r="F78" s="627"/>
      <c r="G78" s="627"/>
      <c r="H78" s="627"/>
      <c r="I78" s="627"/>
      <c r="J78" s="627"/>
      <c r="K78" s="627"/>
      <c r="L78" s="627"/>
      <c r="M78" s="628"/>
    </row>
    <row r="79" spans="2:13">
      <c r="B79" s="629"/>
      <c r="C79" s="630"/>
      <c r="D79" s="630"/>
      <c r="E79" s="630"/>
      <c r="F79" s="630"/>
      <c r="G79" s="630"/>
      <c r="H79" s="630"/>
      <c r="I79" s="630"/>
      <c r="J79" s="630"/>
      <c r="K79" s="630"/>
      <c r="L79" s="630"/>
      <c r="M79" s="631"/>
    </row>
    <row r="80" spans="2:13" ht="12" customHeight="1">
      <c r="B80" s="3"/>
      <c r="C80" s="3"/>
      <c r="D80" s="3"/>
      <c r="E80" s="3"/>
      <c r="F80" s="3"/>
      <c r="G80" s="3"/>
      <c r="H80" s="3"/>
      <c r="I80" s="3"/>
      <c r="J80" s="3"/>
      <c r="K80" s="3"/>
      <c r="L80" s="3"/>
      <c r="M80" s="3"/>
    </row>
    <row r="81" spans="1:13" ht="12" customHeight="1">
      <c r="B81" s="226"/>
      <c r="C81" s="3"/>
      <c r="D81" s="3"/>
      <c r="E81" s="3"/>
      <c r="F81" s="3"/>
      <c r="G81" s="3"/>
      <c r="H81" s="3"/>
      <c r="I81" s="3"/>
      <c r="J81" s="3"/>
      <c r="K81" s="3"/>
      <c r="L81" s="3"/>
      <c r="M81" s="3"/>
    </row>
    <row r="82" spans="1:13" ht="12" customHeight="1">
      <c r="A82" s="148"/>
      <c r="B82" s="4"/>
      <c r="C82" s="4"/>
      <c r="D82" s="4"/>
      <c r="E82" s="4"/>
      <c r="F82" s="4"/>
      <c r="G82" s="4"/>
      <c r="H82" s="4"/>
      <c r="I82" s="4"/>
      <c r="J82" s="4"/>
      <c r="K82" s="4"/>
      <c r="L82" s="4"/>
      <c r="M82" s="4"/>
    </row>
    <row r="83" spans="1:13" ht="12" customHeight="1">
      <c r="A83" s="148"/>
      <c r="B83" s="458" t="s">
        <v>702</v>
      </c>
      <c r="C83" s="459"/>
      <c r="D83" s="459"/>
      <c r="E83" s="459"/>
      <c r="F83" s="459"/>
      <c r="G83" s="459"/>
      <c r="H83" s="459"/>
      <c r="I83" s="459"/>
      <c r="J83" s="459"/>
      <c r="K83" s="459"/>
      <c r="L83" s="459"/>
      <c r="M83" s="460"/>
    </row>
    <row r="84" spans="1:13" ht="12" customHeight="1">
      <c r="B84" s="461"/>
      <c r="C84" s="462"/>
      <c r="D84" s="462"/>
      <c r="E84" s="462"/>
      <c r="F84" s="462"/>
      <c r="G84" s="462"/>
      <c r="H84" s="462"/>
      <c r="I84" s="462"/>
      <c r="J84" s="462"/>
      <c r="K84" s="462"/>
      <c r="L84" s="462"/>
      <c r="M84" s="463"/>
    </row>
    <row r="85" spans="1:13" ht="13.5">
      <c r="B85" s="464" t="s">
        <v>233</v>
      </c>
      <c r="C85" s="465"/>
      <c r="D85" s="465"/>
      <c r="E85" s="465"/>
      <c r="F85" s="465"/>
      <c r="G85" s="465"/>
      <c r="H85" s="465"/>
      <c r="I85" s="465"/>
      <c r="J85" s="465"/>
      <c r="K85" s="465"/>
      <c r="L85" s="465"/>
      <c r="M85" s="466"/>
    </row>
    <row r="86" spans="1:13" ht="12" customHeight="1">
      <c r="B86" s="617"/>
      <c r="C86" s="618"/>
      <c r="D86" s="618"/>
      <c r="E86" s="618"/>
      <c r="F86" s="618"/>
      <c r="G86" s="618"/>
      <c r="H86" s="618"/>
      <c r="I86" s="618"/>
      <c r="J86" s="618"/>
      <c r="K86" s="618"/>
      <c r="L86" s="618"/>
      <c r="M86" s="619"/>
    </row>
    <row r="87" spans="1:13" ht="12" customHeight="1">
      <c r="B87" s="617"/>
      <c r="C87" s="618"/>
      <c r="D87" s="618"/>
      <c r="E87" s="618"/>
      <c r="F87" s="618"/>
      <c r="G87" s="618"/>
      <c r="H87" s="618"/>
      <c r="I87" s="618"/>
      <c r="J87" s="618"/>
      <c r="K87" s="618"/>
      <c r="L87" s="618"/>
      <c r="M87" s="619"/>
    </row>
    <row r="88" spans="1:13">
      <c r="B88" s="617"/>
      <c r="C88" s="618"/>
      <c r="D88" s="618"/>
      <c r="E88" s="618"/>
      <c r="F88" s="618"/>
      <c r="G88" s="618"/>
      <c r="H88" s="618"/>
      <c r="I88" s="618"/>
      <c r="J88" s="618"/>
      <c r="K88" s="618"/>
      <c r="L88" s="618"/>
      <c r="M88" s="619"/>
    </row>
    <row r="89" spans="1:13">
      <c r="B89" s="617"/>
      <c r="C89" s="618"/>
      <c r="D89" s="618"/>
      <c r="E89" s="618"/>
      <c r="F89" s="618"/>
      <c r="G89" s="618"/>
      <c r="H89" s="618"/>
      <c r="I89" s="618"/>
      <c r="J89" s="618"/>
      <c r="K89" s="618"/>
      <c r="L89" s="618"/>
      <c r="M89" s="619"/>
    </row>
    <row r="90" spans="1:13">
      <c r="B90" s="620"/>
      <c r="C90" s="621"/>
      <c r="D90" s="621"/>
      <c r="E90" s="621"/>
      <c r="F90" s="621"/>
      <c r="G90" s="621"/>
      <c r="H90" s="621"/>
      <c r="I90" s="621"/>
      <c r="J90" s="621"/>
      <c r="K90" s="621"/>
      <c r="L90" s="621"/>
      <c r="M90" s="622"/>
    </row>
    <row r="91" spans="1:13">
      <c r="B91" s="464" t="s">
        <v>256</v>
      </c>
      <c r="C91" s="465"/>
      <c r="D91" s="465"/>
      <c r="E91" s="465"/>
      <c r="F91" s="465"/>
      <c r="G91" s="465"/>
      <c r="H91" s="465"/>
      <c r="I91" s="465"/>
      <c r="J91" s="465"/>
      <c r="K91" s="465"/>
      <c r="L91" s="465"/>
      <c r="M91" s="466"/>
    </row>
    <row r="92" spans="1:13" ht="12" customHeight="1">
      <c r="B92" s="632"/>
      <c r="C92" s="633"/>
      <c r="D92" s="633"/>
      <c r="E92" s="633"/>
      <c r="F92" s="633"/>
      <c r="G92" s="633"/>
      <c r="H92" s="633"/>
      <c r="I92" s="633"/>
      <c r="J92" s="633"/>
      <c r="K92" s="633"/>
      <c r="L92" s="633"/>
      <c r="M92" s="634"/>
    </row>
    <row r="93" spans="1:13" ht="12" customHeight="1">
      <c r="B93" s="632"/>
      <c r="C93" s="633"/>
      <c r="D93" s="633"/>
      <c r="E93" s="633"/>
      <c r="F93" s="633"/>
      <c r="G93" s="633"/>
      <c r="H93" s="633"/>
      <c r="I93" s="633"/>
      <c r="J93" s="633"/>
      <c r="K93" s="633"/>
      <c r="L93" s="633"/>
      <c r="M93" s="634"/>
    </row>
    <row r="94" spans="1:13" ht="12" customHeight="1">
      <c r="B94" s="632"/>
      <c r="C94" s="633"/>
      <c r="D94" s="633"/>
      <c r="E94" s="633"/>
      <c r="F94" s="633"/>
      <c r="G94" s="633"/>
      <c r="H94" s="633"/>
      <c r="I94" s="633"/>
      <c r="J94" s="633"/>
      <c r="K94" s="633"/>
      <c r="L94" s="633"/>
      <c r="M94" s="634"/>
    </row>
    <row r="95" spans="1:13" ht="12" customHeight="1">
      <c r="B95" s="632"/>
      <c r="C95" s="633"/>
      <c r="D95" s="633"/>
      <c r="E95" s="633"/>
      <c r="F95" s="633"/>
      <c r="G95" s="633"/>
      <c r="H95" s="633"/>
      <c r="I95" s="633"/>
      <c r="J95" s="633"/>
      <c r="K95" s="633"/>
      <c r="L95" s="633"/>
      <c r="M95" s="634"/>
    </row>
    <row r="96" spans="1:13" ht="12" customHeight="1">
      <c r="B96" s="632"/>
      <c r="C96" s="633"/>
      <c r="D96" s="633"/>
      <c r="E96" s="633"/>
      <c r="F96" s="633"/>
      <c r="G96" s="633"/>
      <c r="H96" s="633"/>
      <c r="I96" s="633"/>
      <c r="J96" s="633"/>
      <c r="K96" s="633"/>
      <c r="L96" s="633"/>
      <c r="M96" s="634"/>
    </row>
    <row r="97" spans="2:13" ht="12" customHeight="1">
      <c r="B97" s="632"/>
      <c r="C97" s="633"/>
      <c r="D97" s="633"/>
      <c r="E97" s="633"/>
      <c r="F97" s="633"/>
      <c r="G97" s="633"/>
      <c r="H97" s="633"/>
      <c r="I97" s="633"/>
      <c r="J97" s="633"/>
      <c r="K97" s="633"/>
      <c r="L97" s="633"/>
      <c r="M97" s="634"/>
    </row>
    <row r="98" spans="2:13" ht="12" customHeight="1">
      <c r="B98" s="632"/>
      <c r="C98" s="633"/>
      <c r="D98" s="633"/>
      <c r="E98" s="633"/>
      <c r="F98" s="633"/>
      <c r="G98" s="633"/>
      <c r="H98" s="633"/>
      <c r="I98" s="633"/>
      <c r="J98" s="633"/>
      <c r="K98" s="633"/>
      <c r="L98" s="633"/>
      <c r="M98" s="634"/>
    </row>
    <row r="99" spans="2:13" ht="12" customHeight="1">
      <c r="B99" s="632"/>
      <c r="C99" s="633"/>
      <c r="D99" s="633"/>
      <c r="E99" s="633"/>
      <c r="F99" s="633"/>
      <c r="G99" s="633"/>
      <c r="H99" s="633"/>
      <c r="I99" s="633"/>
      <c r="J99" s="633"/>
      <c r="K99" s="633"/>
      <c r="L99" s="633"/>
      <c r="M99" s="634"/>
    </row>
    <row r="100" spans="2:13" ht="12" customHeight="1">
      <c r="B100" s="632"/>
      <c r="C100" s="633"/>
      <c r="D100" s="633"/>
      <c r="E100" s="633"/>
      <c r="F100" s="633"/>
      <c r="G100" s="633"/>
      <c r="H100" s="633"/>
      <c r="I100" s="633"/>
      <c r="J100" s="633"/>
      <c r="K100" s="633"/>
      <c r="L100" s="633"/>
      <c r="M100" s="634"/>
    </row>
    <row r="101" spans="2:13">
      <c r="B101" s="228" t="s">
        <v>42</v>
      </c>
      <c r="C101" s="229"/>
      <c r="D101" s="229"/>
      <c r="E101" s="229"/>
      <c r="F101" s="229"/>
      <c r="G101" s="229"/>
      <c r="H101" s="229"/>
      <c r="I101" s="229"/>
      <c r="J101" s="229"/>
      <c r="K101" s="229"/>
      <c r="L101" s="229"/>
      <c r="M101" s="230"/>
    </row>
    <row r="102" spans="2:13">
      <c r="B102" s="231"/>
      <c r="C102" s="232"/>
      <c r="D102" s="232"/>
      <c r="E102" s="232"/>
      <c r="F102" s="232"/>
      <c r="G102" s="232"/>
      <c r="H102" s="232"/>
      <c r="I102" s="232"/>
      <c r="J102" s="232"/>
      <c r="K102" s="232"/>
      <c r="L102" s="232"/>
      <c r="M102" s="233"/>
    </row>
    <row r="103" spans="2:13" ht="12.75">
      <c r="B103" s="234"/>
      <c r="C103" s="203" t="s">
        <v>238</v>
      </c>
      <c r="D103" s="203"/>
      <c r="E103" s="203"/>
      <c r="F103" s="203" t="s">
        <v>239</v>
      </c>
      <c r="G103" s="17"/>
      <c r="H103" s="235" t="s">
        <v>235</v>
      </c>
      <c r="I103" s="203"/>
      <c r="J103" s="203"/>
      <c r="K103" s="203"/>
      <c r="L103" s="203"/>
      <c r="M103" s="236"/>
    </row>
    <row r="104" spans="2:13" ht="3.75" customHeight="1">
      <c r="B104" s="234"/>
      <c r="C104" s="203"/>
      <c r="D104" s="203"/>
      <c r="E104" s="203"/>
      <c r="F104" s="203"/>
      <c r="G104" s="149"/>
      <c r="H104" s="203"/>
      <c r="I104" s="203"/>
      <c r="J104" s="203"/>
      <c r="K104" s="203"/>
      <c r="L104" s="203"/>
      <c r="M104" s="236"/>
    </row>
    <row r="105" spans="2:13" ht="12.75">
      <c r="B105" s="234"/>
      <c r="C105" s="237" t="s">
        <v>691</v>
      </c>
      <c r="D105" s="203"/>
      <c r="E105" s="203"/>
      <c r="F105" s="203" t="s">
        <v>240</v>
      </c>
      <c r="G105" s="17"/>
      <c r="H105" s="235" t="s">
        <v>236</v>
      </c>
      <c r="I105" s="203"/>
      <c r="J105" s="203"/>
      <c r="K105" s="203"/>
      <c r="L105" s="203"/>
      <c r="M105" s="236"/>
    </row>
    <row r="106" spans="2:13" ht="3.75" customHeight="1">
      <c r="B106" s="234"/>
      <c r="C106" s="203"/>
      <c r="D106" s="203"/>
      <c r="E106" s="203"/>
      <c r="F106" s="203"/>
      <c r="G106" s="149"/>
      <c r="H106" s="203"/>
      <c r="I106" s="203"/>
      <c r="J106" s="203"/>
      <c r="K106" s="203"/>
      <c r="L106" s="203"/>
      <c r="M106" s="236"/>
    </row>
    <row r="107" spans="2:13" ht="12.75">
      <c r="B107" s="234"/>
      <c r="C107" s="203"/>
      <c r="D107" s="203"/>
      <c r="E107" s="203"/>
      <c r="F107" s="203" t="s">
        <v>241</v>
      </c>
      <c r="G107" s="17"/>
      <c r="H107" s="235" t="s">
        <v>236</v>
      </c>
      <c r="I107" s="203"/>
      <c r="J107" s="203"/>
      <c r="K107" s="203"/>
      <c r="L107" s="203"/>
      <c r="M107" s="236"/>
    </row>
    <row r="108" spans="2:13" ht="3.75" customHeight="1">
      <c r="B108" s="234"/>
      <c r="C108" s="203"/>
      <c r="D108" s="203"/>
      <c r="E108" s="203"/>
      <c r="F108" s="203"/>
      <c r="G108" s="149"/>
      <c r="H108" s="203"/>
      <c r="I108" s="203"/>
      <c r="J108" s="203"/>
      <c r="K108" s="203"/>
      <c r="L108" s="203"/>
      <c r="M108" s="236"/>
    </row>
    <row r="109" spans="2:13" ht="12.75">
      <c r="B109" s="234"/>
      <c r="C109" s="203"/>
      <c r="D109" s="203"/>
      <c r="E109" s="203"/>
      <c r="F109" s="203" t="s">
        <v>242</v>
      </c>
      <c r="G109" s="17"/>
      <c r="H109" s="235" t="s">
        <v>237</v>
      </c>
      <c r="I109" s="203"/>
      <c r="J109" s="203"/>
      <c r="K109" s="203"/>
      <c r="L109" s="203"/>
      <c r="M109" s="236"/>
    </row>
    <row r="110" spans="2:13" ht="3.75" customHeight="1">
      <c r="B110" s="234"/>
      <c r="C110" s="203"/>
      <c r="D110" s="203"/>
      <c r="E110" s="203"/>
      <c r="F110" s="203"/>
      <c r="G110" s="149"/>
      <c r="H110" s="203"/>
      <c r="I110" s="203"/>
      <c r="J110" s="203"/>
      <c r="K110" s="203"/>
      <c r="L110" s="203"/>
      <c r="M110" s="236"/>
    </row>
    <row r="111" spans="2:13" ht="12.75">
      <c r="B111" s="234"/>
      <c r="C111" s="203"/>
      <c r="D111" s="203"/>
      <c r="E111" s="203"/>
      <c r="F111" s="203" t="s">
        <v>243</v>
      </c>
      <c r="G111" s="17"/>
      <c r="H111" s="235" t="s">
        <v>236</v>
      </c>
      <c r="I111" s="203"/>
      <c r="J111" s="203"/>
      <c r="K111" s="203"/>
      <c r="L111" s="203"/>
      <c r="M111" s="236"/>
    </row>
    <row r="112" spans="2:13" ht="3.75" customHeight="1">
      <c r="B112" s="234"/>
      <c r="C112" s="203"/>
      <c r="D112" s="203"/>
      <c r="E112" s="203"/>
      <c r="F112" s="203"/>
      <c r="G112" s="149"/>
      <c r="H112" s="203"/>
      <c r="I112" s="203"/>
      <c r="J112" s="203"/>
      <c r="K112" s="203"/>
      <c r="L112" s="203"/>
      <c r="M112" s="236"/>
    </row>
    <row r="113" spans="2:13" ht="12.75">
      <c r="B113" s="234"/>
      <c r="C113" s="203"/>
      <c r="D113" s="203"/>
      <c r="E113" s="203"/>
      <c r="F113" s="203" t="s">
        <v>244</v>
      </c>
      <c r="G113" s="17"/>
      <c r="H113" s="235" t="s">
        <v>236</v>
      </c>
      <c r="I113" s="203"/>
      <c r="J113" s="203"/>
      <c r="K113" s="203"/>
      <c r="L113" s="203"/>
      <c r="M113" s="236"/>
    </row>
    <row r="114" spans="2:13" ht="3.75" customHeight="1">
      <c r="B114" s="234"/>
      <c r="C114" s="203"/>
      <c r="D114" s="203"/>
      <c r="E114" s="203"/>
      <c r="F114" s="203"/>
      <c r="G114" s="203"/>
      <c r="H114" s="203"/>
      <c r="I114" s="203"/>
      <c r="J114" s="203"/>
      <c r="K114" s="203"/>
      <c r="L114" s="203"/>
      <c r="M114" s="236"/>
    </row>
    <row r="115" spans="2:13">
      <c r="B115" s="234"/>
      <c r="C115" s="203"/>
      <c r="D115" s="203"/>
      <c r="E115" s="203"/>
      <c r="F115" s="203"/>
      <c r="G115" s="203"/>
      <c r="H115" s="203"/>
      <c r="I115" s="203"/>
      <c r="J115" s="203"/>
      <c r="K115" s="203"/>
      <c r="L115" s="203"/>
      <c r="M115" s="236"/>
    </row>
    <row r="116" spans="2:13">
      <c r="B116" s="228" t="s">
        <v>43</v>
      </c>
      <c r="C116" s="229"/>
      <c r="D116" s="229"/>
      <c r="E116" s="229"/>
      <c r="F116" s="229"/>
      <c r="G116" s="229"/>
      <c r="H116" s="229"/>
      <c r="I116" s="229"/>
      <c r="J116" s="229"/>
      <c r="K116" s="229"/>
      <c r="L116" s="229"/>
      <c r="M116" s="230"/>
    </row>
    <row r="117" spans="2:13">
      <c r="B117" s="231"/>
      <c r="C117" s="232"/>
      <c r="D117" s="232"/>
      <c r="E117" s="232"/>
      <c r="F117" s="232"/>
      <c r="G117" s="232"/>
      <c r="H117" s="232"/>
      <c r="I117" s="232"/>
      <c r="J117" s="232"/>
      <c r="K117" s="232"/>
      <c r="L117" s="232"/>
      <c r="M117" s="233"/>
    </row>
    <row r="118" spans="2:13" ht="12.75">
      <c r="B118" s="234"/>
      <c r="C118" s="203" t="s">
        <v>238</v>
      </c>
      <c r="D118" s="203"/>
      <c r="E118" s="203"/>
      <c r="F118" s="203" t="s">
        <v>239</v>
      </c>
      <c r="G118" s="17"/>
      <c r="H118" s="235" t="s">
        <v>235</v>
      </c>
      <c r="I118" s="203"/>
      <c r="J118" s="203"/>
      <c r="K118" s="203"/>
      <c r="L118" s="203"/>
      <c r="M118" s="236"/>
    </row>
    <row r="119" spans="2:13" ht="3.75" customHeight="1">
      <c r="B119" s="234"/>
      <c r="C119" s="203"/>
      <c r="D119" s="203"/>
      <c r="E119" s="203"/>
      <c r="F119" s="203"/>
      <c r="G119" s="149"/>
      <c r="H119" s="203"/>
      <c r="I119" s="203"/>
      <c r="J119" s="203"/>
      <c r="K119" s="203"/>
      <c r="L119" s="203"/>
      <c r="M119" s="236"/>
    </row>
    <row r="120" spans="2:13" ht="12.75">
      <c r="B120" s="234"/>
      <c r="C120" s="237" t="s">
        <v>691</v>
      </c>
      <c r="D120" s="203"/>
      <c r="E120" s="203"/>
      <c r="F120" s="203" t="s">
        <v>240</v>
      </c>
      <c r="G120" s="17"/>
      <c r="H120" s="235" t="s">
        <v>236</v>
      </c>
      <c r="I120" s="203"/>
      <c r="J120" s="203"/>
      <c r="K120" s="203"/>
      <c r="L120" s="203"/>
      <c r="M120" s="236"/>
    </row>
    <row r="121" spans="2:13" ht="3.75" customHeight="1">
      <c r="B121" s="234"/>
      <c r="C121" s="203"/>
      <c r="D121" s="203"/>
      <c r="E121" s="203"/>
      <c r="F121" s="203"/>
      <c r="G121" s="149"/>
      <c r="H121" s="203"/>
      <c r="I121" s="203"/>
      <c r="J121" s="203"/>
      <c r="K121" s="203"/>
      <c r="L121" s="203"/>
      <c r="M121" s="236"/>
    </row>
    <row r="122" spans="2:13" ht="12.75">
      <c r="B122" s="234"/>
      <c r="C122" s="203"/>
      <c r="D122" s="203"/>
      <c r="E122" s="203"/>
      <c r="F122" s="203" t="s">
        <v>241</v>
      </c>
      <c r="G122" s="17"/>
      <c r="H122" s="235" t="s">
        <v>236</v>
      </c>
      <c r="I122" s="203"/>
      <c r="J122" s="203"/>
      <c r="K122" s="203"/>
      <c r="L122" s="203"/>
      <c r="M122" s="236"/>
    </row>
    <row r="123" spans="2:13" ht="3.75" customHeight="1">
      <c r="B123" s="234"/>
      <c r="C123" s="203"/>
      <c r="D123" s="203"/>
      <c r="E123" s="203"/>
      <c r="F123" s="203"/>
      <c r="G123" s="149"/>
      <c r="H123" s="203"/>
      <c r="I123" s="203"/>
      <c r="J123" s="203"/>
      <c r="K123" s="203"/>
      <c r="L123" s="203"/>
      <c r="M123" s="236"/>
    </row>
    <row r="124" spans="2:13" ht="12.75">
      <c r="B124" s="234"/>
      <c r="C124" s="203"/>
      <c r="D124" s="203"/>
      <c r="E124" s="203"/>
      <c r="F124" s="203" t="s">
        <v>242</v>
      </c>
      <c r="G124" s="17"/>
      <c r="H124" s="235" t="s">
        <v>237</v>
      </c>
      <c r="I124" s="203"/>
      <c r="J124" s="203"/>
      <c r="K124" s="203"/>
      <c r="L124" s="203"/>
      <c r="M124" s="236"/>
    </row>
    <row r="125" spans="2:13" ht="3.75" customHeight="1">
      <c r="B125" s="234"/>
      <c r="C125" s="203"/>
      <c r="D125" s="203"/>
      <c r="E125" s="203"/>
      <c r="F125" s="203"/>
      <c r="G125" s="149"/>
      <c r="H125" s="203"/>
      <c r="I125" s="203"/>
      <c r="J125" s="203"/>
      <c r="K125" s="203"/>
      <c r="L125" s="203"/>
      <c r="M125" s="236"/>
    </row>
    <row r="126" spans="2:13" ht="12.75">
      <c r="B126" s="234"/>
      <c r="C126" s="203"/>
      <c r="D126" s="203"/>
      <c r="E126" s="203"/>
      <c r="F126" s="203" t="s">
        <v>243</v>
      </c>
      <c r="G126" s="17"/>
      <c r="H126" s="235" t="s">
        <v>236</v>
      </c>
      <c r="I126" s="203"/>
      <c r="J126" s="203"/>
      <c r="K126" s="203"/>
      <c r="L126" s="203"/>
      <c r="M126" s="236"/>
    </row>
    <row r="127" spans="2:13" ht="3.75" customHeight="1">
      <c r="B127" s="234"/>
      <c r="C127" s="203"/>
      <c r="D127" s="203"/>
      <c r="E127" s="203"/>
      <c r="F127" s="203"/>
      <c r="G127" s="149"/>
      <c r="H127" s="203"/>
      <c r="I127" s="203"/>
      <c r="J127" s="203"/>
      <c r="K127" s="203"/>
      <c r="L127" s="203"/>
      <c r="M127" s="236"/>
    </row>
    <row r="128" spans="2:13" ht="12.75">
      <c r="B128" s="234"/>
      <c r="C128" s="203"/>
      <c r="D128" s="203"/>
      <c r="E128" s="203"/>
      <c r="F128" s="203" t="s">
        <v>244</v>
      </c>
      <c r="G128" s="17"/>
      <c r="H128" s="235" t="s">
        <v>236</v>
      </c>
      <c r="I128" s="203"/>
      <c r="J128" s="203"/>
      <c r="K128" s="203"/>
      <c r="L128" s="203"/>
      <c r="M128" s="236"/>
    </row>
    <row r="129" spans="2:16" ht="3.75" customHeight="1">
      <c r="B129" s="234"/>
      <c r="C129" s="203"/>
      <c r="D129" s="203"/>
      <c r="E129" s="203"/>
      <c r="F129" s="203"/>
      <c r="G129" s="203"/>
      <c r="H129" s="203"/>
      <c r="I129" s="203"/>
      <c r="J129" s="203"/>
      <c r="K129" s="203"/>
      <c r="L129" s="203"/>
      <c r="M129" s="236"/>
    </row>
    <row r="130" spans="2:16">
      <c r="B130" s="234"/>
      <c r="C130" s="203"/>
      <c r="D130" s="203"/>
      <c r="E130" s="203"/>
      <c r="F130" s="203"/>
      <c r="G130" s="203"/>
      <c r="H130" s="203"/>
      <c r="I130" s="203"/>
      <c r="J130" s="203"/>
      <c r="K130" s="203"/>
      <c r="L130" s="203"/>
      <c r="M130" s="236"/>
    </row>
    <row r="131" spans="2:16" ht="13.5">
      <c r="B131" s="228" t="s">
        <v>65</v>
      </c>
      <c r="C131" s="229"/>
      <c r="D131" s="229"/>
      <c r="E131" s="229"/>
      <c r="F131" s="229"/>
      <c r="G131" s="229"/>
      <c r="H131" s="229"/>
      <c r="I131" s="229"/>
      <c r="J131" s="229"/>
      <c r="K131" s="229"/>
      <c r="L131" s="229"/>
      <c r="M131" s="230"/>
    </row>
    <row r="132" spans="2:16">
      <c r="B132" s="231"/>
      <c r="C132" s="232"/>
      <c r="D132" s="232"/>
      <c r="E132" s="232"/>
      <c r="F132" s="232"/>
      <c r="G132" s="232"/>
      <c r="H132" s="232"/>
      <c r="I132" s="232"/>
      <c r="J132" s="232"/>
      <c r="K132" s="232"/>
      <c r="L132" s="232"/>
      <c r="M132" s="233"/>
    </row>
    <row r="133" spans="2:16">
      <c r="B133" s="234"/>
      <c r="C133" s="238" t="s">
        <v>255</v>
      </c>
      <c r="D133" s="238" t="s">
        <v>246</v>
      </c>
      <c r="E133" s="238" t="s">
        <v>249</v>
      </c>
      <c r="F133" s="238" t="s">
        <v>247</v>
      </c>
      <c r="G133" s="238" t="s">
        <v>250</v>
      </c>
      <c r="H133" s="238" t="s">
        <v>248</v>
      </c>
      <c r="I133" s="203"/>
      <c r="J133" s="203" t="s">
        <v>251</v>
      </c>
      <c r="K133" s="203" t="s">
        <v>252</v>
      </c>
      <c r="L133" s="203"/>
      <c r="M133" s="236"/>
    </row>
    <row r="134" spans="2:16">
      <c r="B134" s="234"/>
      <c r="C134" s="203" t="s">
        <v>239</v>
      </c>
      <c r="D134" s="203">
        <f>G103</f>
        <v>0</v>
      </c>
      <c r="E134" s="235" t="s">
        <v>235</v>
      </c>
      <c r="F134" s="203">
        <f>G118</f>
        <v>0</v>
      </c>
      <c r="G134" s="235" t="s">
        <v>235</v>
      </c>
      <c r="H134" s="203">
        <f>CO2排出係数!$D$2</f>
        <v>0.51900000000000002</v>
      </c>
      <c r="I134" s="203" t="s">
        <v>221</v>
      </c>
      <c r="J134" s="203"/>
      <c r="K134" s="203">
        <f>IF(F134&gt;D134,"×",(D134-F134)*H134)</f>
        <v>0</v>
      </c>
      <c r="L134" s="235" t="s">
        <v>245</v>
      </c>
      <c r="M134" s="236"/>
    </row>
    <row r="135" spans="2:16" ht="3.75" customHeight="1">
      <c r="B135" s="234"/>
      <c r="C135" s="203"/>
      <c r="D135" s="203"/>
      <c r="E135" s="203"/>
      <c r="F135" s="203"/>
      <c r="G135" s="203"/>
      <c r="H135" s="3"/>
      <c r="I135" s="3"/>
      <c r="J135" s="203"/>
      <c r="K135" s="203"/>
      <c r="L135" s="203"/>
      <c r="M135" s="236"/>
    </row>
    <row r="136" spans="2:16">
      <c r="B136" s="234"/>
      <c r="C136" s="203" t="s">
        <v>240</v>
      </c>
      <c r="D136" s="203">
        <f>G105</f>
        <v>0</v>
      </c>
      <c r="E136" s="235" t="s">
        <v>236</v>
      </c>
      <c r="F136" s="203">
        <f>G120</f>
        <v>0</v>
      </c>
      <c r="G136" s="235" t="s">
        <v>236</v>
      </c>
      <c r="H136" s="203">
        <f>CO2排出係数!$D$3</f>
        <v>2.4900000000000002</v>
      </c>
      <c r="I136" s="203" t="s">
        <v>222</v>
      </c>
      <c r="J136" s="203"/>
      <c r="K136" s="203">
        <f>IF(F136&gt;D136,"×",(D136-F136)*H136)</f>
        <v>0</v>
      </c>
      <c r="L136" s="235" t="s">
        <v>245</v>
      </c>
      <c r="M136" s="236"/>
    </row>
    <row r="137" spans="2:16" ht="3.75" customHeight="1">
      <c r="B137" s="234"/>
      <c r="C137" s="203"/>
      <c r="D137" s="203"/>
      <c r="E137" s="203"/>
      <c r="F137" s="203"/>
      <c r="G137" s="203"/>
      <c r="H137" s="203"/>
      <c r="I137" s="3"/>
      <c r="J137" s="203"/>
      <c r="K137" s="203"/>
      <c r="L137" s="203"/>
      <c r="M137" s="236"/>
    </row>
    <row r="138" spans="2:16">
      <c r="B138" s="234"/>
      <c r="C138" s="203" t="s">
        <v>241</v>
      </c>
      <c r="D138" s="203">
        <f>G107</f>
        <v>0</v>
      </c>
      <c r="E138" s="235" t="s">
        <v>236</v>
      </c>
      <c r="F138" s="203">
        <f>G122</f>
        <v>0</v>
      </c>
      <c r="G138" s="235" t="s">
        <v>236</v>
      </c>
      <c r="H138" s="203">
        <f>CO2排出係数!$D$4</f>
        <v>2.73</v>
      </c>
      <c r="I138" s="203" t="s">
        <v>222</v>
      </c>
      <c r="J138" s="203"/>
      <c r="K138" s="203">
        <f>IF(F138&gt;D138,"×",(D138-F138)*H138)</f>
        <v>0</v>
      </c>
      <c r="L138" s="235" t="s">
        <v>245</v>
      </c>
      <c r="M138" s="236"/>
    </row>
    <row r="139" spans="2:16" ht="3.75" customHeight="1">
      <c r="B139" s="234"/>
      <c r="C139" s="203"/>
      <c r="D139" s="203"/>
      <c r="E139" s="203"/>
      <c r="F139" s="203"/>
      <c r="G139" s="203"/>
      <c r="H139" s="203"/>
      <c r="I139" s="3"/>
      <c r="J139" s="203"/>
      <c r="K139" s="203"/>
      <c r="L139" s="203"/>
      <c r="M139" s="236"/>
    </row>
    <row r="140" spans="2:16">
      <c r="B140" s="234"/>
      <c r="C140" s="203" t="s">
        <v>242</v>
      </c>
      <c r="D140" s="203">
        <f>G109</f>
        <v>0</v>
      </c>
      <c r="E140" s="235" t="s">
        <v>237</v>
      </c>
      <c r="F140" s="203">
        <f>G124</f>
        <v>0</v>
      </c>
      <c r="G140" s="235" t="s">
        <v>237</v>
      </c>
      <c r="H140" s="203">
        <f>CO2排出係数!$D$5</f>
        <v>3</v>
      </c>
      <c r="I140" s="203" t="s">
        <v>234</v>
      </c>
      <c r="J140" s="203"/>
      <c r="K140" s="203">
        <f>IF(F140&gt;D140,"×",(D140-F140)*H140)</f>
        <v>0</v>
      </c>
      <c r="L140" s="235" t="s">
        <v>245</v>
      </c>
      <c r="M140" s="236"/>
    </row>
    <row r="141" spans="2:16" ht="3.75" customHeight="1">
      <c r="B141" s="234"/>
      <c r="C141" s="203"/>
      <c r="D141" s="203"/>
      <c r="E141" s="203"/>
      <c r="F141" s="203"/>
      <c r="G141" s="203"/>
      <c r="H141" s="203"/>
      <c r="I141" s="3"/>
      <c r="J141" s="203"/>
      <c r="K141" s="203"/>
      <c r="L141" s="203"/>
      <c r="M141" s="236"/>
    </row>
    <row r="142" spans="2:16">
      <c r="B142" s="234"/>
      <c r="C142" s="203" t="s">
        <v>243</v>
      </c>
      <c r="D142" s="203">
        <f>G111</f>
        <v>0</v>
      </c>
      <c r="E142" s="235" t="s">
        <v>236</v>
      </c>
      <c r="F142" s="203">
        <f>G126</f>
        <v>0</v>
      </c>
      <c r="G142" s="235" t="s">
        <v>236</v>
      </c>
      <c r="H142" s="203">
        <f>CO2排出係数!$D$6</f>
        <v>2.3199999999999998</v>
      </c>
      <c r="I142" s="203" t="s">
        <v>222</v>
      </c>
      <c r="J142" s="203"/>
      <c r="K142" s="203">
        <f>IF(F142&gt;D142,"×",(D142-F142)*H142)</f>
        <v>0</v>
      </c>
      <c r="L142" s="235" t="s">
        <v>245</v>
      </c>
      <c r="M142" s="236"/>
      <c r="P142" s="35"/>
    </row>
    <row r="143" spans="2:16" ht="3.75" customHeight="1">
      <c r="B143" s="234"/>
      <c r="C143" s="203"/>
      <c r="D143" s="203"/>
      <c r="E143" s="203"/>
      <c r="F143" s="203"/>
      <c r="G143" s="203"/>
      <c r="H143" s="203"/>
      <c r="I143" s="3"/>
      <c r="J143" s="203"/>
      <c r="K143" s="203"/>
      <c r="L143" s="203"/>
      <c r="M143" s="236"/>
    </row>
    <row r="144" spans="2:16">
      <c r="B144" s="234"/>
      <c r="C144" s="203" t="s">
        <v>244</v>
      </c>
      <c r="D144" s="203">
        <f>G113</f>
        <v>0</v>
      </c>
      <c r="E144" s="235" t="s">
        <v>236</v>
      </c>
      <c r="F144" s="203">
        <f>G128</f>
        <v>0</v>
      </c>
      <c r="G144" s="235" t="s">
        <v>236</v>
      </c>
      <c r="H144" s="203">
        <f>CO2排出係数!$D$7</f>
        <v>2.6</v>
      </c>
      <c r="I144" s="203" t="s">
        <v>222</v>
      </c>
      <c r="J144" s="203"/>
      <c r="K144" s="203">
        <f>IF(F144&gt;D144,"×",(D144-F144)*H144)</f>
        <v>0</v>
      </c>
      <c r="L144" s="235" t="s">
        <v>245</v>
      </c>
      <c r="M144" s="236"/>
    </row>
    <row r="145" spans="2:13" ht="3.75" customHeight="1">
      <c r="B145" s="234"/>
      <c r="C145" s="203"/>
      <c r="D145" s="203"/>
      <c r="E145" s="203"/>
      <c r="F145" s="203"/>
      <c r="G145" s="203"/>
      <c r="H145" s="203"/>
      <c r="I145" s="203"/>
      <c r="J145" s="203"/>
      <c r="K145" s="203"/>
      <c r="L145" s="203"/>
      <c r="M145" s="236"/>
    </row>
    <row r="146" spans="2:13">
      <c r="B146" s="234"/>
      <c r="C146" s="203"/>
      <c r="D146" s="203"/>
      <c r="E146" s="235"/>
      <c r="F146" s="203"/>
      <c r="G146" s="235"/>
      <c r="H146" s="235"/>
      <c r="I146" s="203"/>
      <c r="J146" s="203" t="s">
        <v>253</v>
      </c>
      <c r="K146" s="203">
        <f>SUM(K134,K136,K138,K140,K142,K144)</f>
        <v>0</v>
      </c>
      <c r="L146" s="235" t="s">
        <v>245</v>
      </c>
      <c r="M146" s="236"/>
    </row>
    <row r="147" spans="2:13">
      <c r="B147" s="234"/>
      <c r="C147" s="203"/>
      <c r="D147" s="203"/>
      <c r="E147" s="203"/>
      <c r="F147" s="203"/>
      <c r="G147" s="203"/>
      <c r="H147" s="203"/>
      <c r="I147" s="203"/>
      <c r="J147" s="203"/>
      <c r="K147" s="203"/>
      <c r="L147" s="203"/>
      <c r="M147" s="236"/>
    </row>
    <row r="148" spans="2:13">
      <c r="B148" s="455" t="s">
        <v>66</v>
      </c>
      <c r="C148" s="456"/>
      <c r="D148" s="456"/>
      <c r="E148" s="456"/>
      <c r="F148" s="456"/>
      <c r="G148" s="456"/>
      <c r="H148" s="456"/>
      <c r="I148" s="456"/>
      <c r="J148" s="456"/>
      <c r="K148" s="456"/>
      <c r="L148" s="456"/>
      <c r="M148" s="457"/>
    </row>
    <row r="149" spans="2:13" ht="12" customHeight="1">
      <c r="B149" s="623"/>
      <c r="C149" s="624"/>
      <c r="D149" s="624"/>
      <c r="E149" s="624"/>
      <c r="F149" s="624"/>
      <c r="G149" s="624"/>
      <c r="H149" s="624"/>
      <c r="I149" s="624"/>
      <c r="J149" s="624"/>
      <c r="K149" s="624"/>
      <c r="L149" s="624"/>
      <c r="M149" s="625"/>
    </row>
    <row r="150" spans="2:13">
      <c r="B150" s="626"/>
      <c r="C150" s="627"/>
      <c r="D150" s="627"/>
      <c r="E150" s="627"/>
      <c r="F150" s="627"/>
      <c r="G150" s="627"/>
      <c r="H150" s="627"/>
      <c r="I150" s="627"/>
      <c r="J150" s="627"/>
      <c r="K150" s="627"/>
      <c r="L150" s="627"/>
      <c r="M150" s="628"/>
    </row>
    <row r="151" spans="2:13">
      <c r="B151" s="626"/>
      <c r="C151" s="627"/>
      <c r="D151" s="627"/>
      <c r="E151" s="627"/>
      <c r="F151" s="627"/>
      <c r="G151" s="627"/>
      <c r="H151" s="627"/>
      <c r="I151" s="627"/>
      <c r="J151" s="627"/>
      <c r="K151" s="627"/>
      <c r="L151" s="627"/>
      <c r="M151" s="628"/>
    </row>
    <row r="152" spans="2:13">
      <c r="B152" s="626"/>
      <c r="C152" s="627"/>
      <c r="D152" s="627"/>
      <c r="E152" s="627"/>
      <c r="F152" s="627"/>
      <c r="G152" s="627"/>
      <c r="H152" s="627"/>
      <c r="I152" s="627"/>
      <c r="J152" s="627"/>
      <c r="K152" s="627"/>
      <c r="L152" s="627"/>
      <c r="M152" s="628"/>
    </row>
    <row r="153" spans="2:13">
      <c r="B153" s="626"/>
      <c r="C153" s="627"/>
      <c r="D153" s="627"/>
      <c r="E153" s="627"/>
      <c r="F153" s="627"/>
      <c r="G153" s="627"/>
      <c r="H153" s="627"/>
      <c r="I153" s="627"/>
      <c r="J153" s="627"/>
      <c r="K153" s="627"/>
      <c r="L153" s="627"/>
      <c r="M153" s="628"/>
    </row>
    <row r="154" spans="2:13">
      <c r="B154" s="626"/>
      <c r="C154" s="627"/>
      <c r="D154" s="627"/>
      <c r="E154" s="627"/>
      <c r="F154" s="627"/>
      <c r="G154" s="627"/>
      <c r="H154" s="627"/>
      <c r="I154" s="627"/>
      <c r="J154" s="627"/>
      <c r="K154" s="627"/>
      <c r="L154" s="627"/>
      <c r="M154" s="628"/>
    </row>
    <row r="155" spans="2:13">
      <c r="B155" s="626"/>
      <c r="C155" s="627"/>
      <c r="D155" s="627"/>
      <c r="E155" s="627"/>
      <c r="F155" s="627"/>
      <c r="G155" s="627"/>
      <c r="H155" s="627"/>
      <c r="I155" s="627"/>
      <c r="J155" s="627"/>
      <c r="K155" s="627"/>
      <c r="L155" s="627"/>
      <c r="M155" s="628"/>
    </row>
    <row r="156" spans="2:13">
      <c r="B156" s="626"/>
      <c r="C156" s="627"/>
      <c r="D156" s="627"/>
      <c r="E156" s="627"/>
      <c r="F156" s="627"/>
      <c r="G156" s="627"/>
      <c r="H156" s="627"/>
      <c r="I156" s="627"/>
      <c r="J156" s="627"/>
      <c r="K156" s="627"/>
      <c r="L156" s="627"/>
      <c r="M156" s="628"/>
    </row>
    <row r="157" spans="2:13">
      <c r="B157" s="626"/>
      <c r="C157" s="627"/>
      <c r="D157" s="627"/>
      <c r="E157" s="627"/>
      <c r="F157" s="627"/>
      <c r="G157" s="627"/>
      <c r="H157" s="627"/>
      <c r="I157" s="627"/>
      <c r="J157" s="627"/>
      <c r="K157" s="627"/>
      <c r="L157" s="627"/>
      <c r="M157" s="628"/>
    </row>
    <row r="158" spans="2:13">
      <c r="B158" s="629"/>
      <c r="C158" s="630"/>
      <c r="D158" s="630"/>
      <c r="E158" s="630"/>
      <c r="F158" s="630"/>
      <c r="G158" s="630"/>
      <c r="H158" s="630"/>
      <c r="I158" s="630"/>
      <c r="J158" s="630"/>
      <c r="K158" s="630"/>
      <c r="L158" s="630"/>
      <c r="M158" s="631"/>
    </row>
    <row r="159" spans="2:13" ht="12" customHeight="1">
      <c r="B159" s="3"/>
      <c r="C159" s="3"/>
      <c r="D159" s="3"/>
      <c r="E159" s="3"/>
      <c r="F159" s="3"/>
      <c r="G159" s="3"/>
      <c r="H159" s="3"/>
      <c r="I159" s="3"/>
      <c r="J159" s="3"/>
      <c r="K159" s="3"/>
      <c r="L159" s="3"/>
      <c r="M159" s="3"/>
    </row>
    <row r="160" spans="2:13" ht="12" customHeight="1">
      <c r="B160" s="226"/>
      <c r="C160" s="3"/>
      <c r="D160" s="3"/>
      <c r="E160" s="3"/>
      <c r="F160" s="3"/>
      <c r="G160" s="3"/>
      <c r="H160" s="3"/>
      <c r="I160" s="3"/>
      <c r="J160" s="3"/>
      <c r="K160" s="3"/>
      <c r="L160" s="3"/>
      <c r="M160" s="3"/>
    </row>
    <row r="161" spans="1:13" ht="12" customHeight="1">
      <c r="A161" s="148"/>
      <c r="B161" s="4"/>
      <c r="C161" s="4"/>
      <c r="D161" s="4"/>
      <c r="E161" s="4"/>
      <c r="F161" s="4"/>
      <c r="G161" s="4"/>
      <c r="H161" s="4"/>
      <c r="I161" s="4"/>
      <c r="J161" s="4"/>
      <c r="K161" s="4"/>
      <c r="L161" s="4"/>
      <c r="M161" s="4"/>
    </row>
    <row r="162" spans="1:13" ht="12" customHeight="1">
      <c r="A162" s="148"/>
      <c r="B162" s="458" t="s">
        <v>703</v>
      </c>
      <c r="C162" s="459"/>
      <c r="D162" s="459"/>
      <c r="E162" s="459"/>
      <c r="F162" s="459"/>
      <c r="G162" s="459"/>
      <c r="H162" s="459"/>
      <c r="I162" s="459"/>
      <c r="J162" s="459"/>
      <c r="K162" s="459"/>
      <c r="L162" s="459"/>
      <c r="M162" s="460"/>
    </row>
    <row r="163" spans="1:13" ht="12" customHeight="1">
      <c r="B163" s="461"/>
      <c r="C163" s="462"/>
      <c r="D163" s="462"/>
      <c r="E163" s="462"/>
      <c r="F163" s="462"/>
      <c r="G163" s="462"/>
      <c r="H163" s="462"/>
      <c r="I163" s="462"/>
      <c r="J163" s="462"/>
      <c r="K163" s="462"/>
      <c r="L163" s="462"/>
      <c r="M163" s="463"/>
    </row>
    <row r="164" spans="1:13" ht="13.5">
      <c r="B164" s="464" t="s">
        <v>233</v>
      </c>
      <c r="C164" s="465"/>
      <c r="D164" s="465"/>
      <c r="E164" s="465"/>
      <c r="F164" s="465"/>
      <c r="G164" s="465"/>
      <c r="H164" s="465"/>
      <c r="I164" s="465"/>
      <c r="J164" s="465"/>
      <c r="K164" s="465"/>
      <c r="L164" s="465"/>
      <c r="M164" s="466"/>
    </row>
    <row r="165" spans="1:13" ht="12" customHeight="1">
      <c r="B165" s="617"/>
      <c r="C165" s="618"/>
      <c r="D165" s="618"/>
      <c r="E165" s="618"/>
      <c r="F165" s="618"/>
      <c r="G165" s="618"/>
      <c r="H165" s="618"/>
      <c r="I165" s="618"/>
      <c r="J165" s="618"/>
      <c r="K165" s="618"/>
      <c r="L165" s="618"/>
      <c r="M165" s="619"/>
    </row>
    <row r="166" spans="1:13" ht="12" customHeight="1">
      <c r="B166" s="617"/>
      <c r="C166" s="618"/>
      <c r="D166" s="618"/>
      <c r="E166" s="618"/>
      <c r="F166" s="618"/>
      <c r="G166" s="618"/>
      <c r="H166" s="618"/>
      <c r="I166" s="618"/>
      <c r="J166" s="618"/>
      <c r="K166" s="618"/>
      <c r="L166" s="618"/>
      <c r="M166" s="619"/>
    </row>
    <row r="167" spans="1:13">
      <c r="B167" s="617"/>
      <c r="C167" s="618"/>
      <c r="D167" s="618"/>
      <c r="E167" s="618"/>
      <c r="F167" s="618"/>
      <c r="G167" s="618"/>
      <c r="H167" s="618"/>
      <c r="I167" s="618"/>
      <c r="J167" s="618"/>
      <c r="K167" s="618"/>
      <c r="L167" s="618"/>
      <c r="M167" s="619"/>
    </row>
    <row r="168" spans="1:13">
      <c r="B168" s="617"/>
      <c r="C168" s="618"/>
      <c r="D168" s="618"/>
      <c r="E168" s="618"/>
      <c r="F168" s="618"/>
      <c r="G168" s="618"/>
      <c r="H168" s="618"/>
      <c r="I168" s="618"/>
      <c r="J168" s="618"/>
      <c r="K168" s="618"/>
      <c r="L168" s="618"/>
      <c r="M168" s="619"/>
    </row>
    <row r="169" spans="1:13">
      <c r="B169" s="620"/>
      <c r="C169" s="621"/>
      <c r="D169" s="621"/>
      <c r="E169" s="621"/>
      <c r="F169" s="621"/>
      <c r="G169" s="621"/>
      <c r="H169" s="621"/>
      <c r="I169" s="621"/>
      <c r="J169" s="621"/>
      <c r="K169" s="621"/>
      <c r="L169" s="621"/>
      <c r="M169" s="622"/>
    </row>
    <row r="170" spans="1:13">
      <c r="B170" s="464" t="s">
        <v>256</v>
      </c>
      <c r="C170" s="465"/>
      <c r="D170" s="465"/>
      <c r="E170" s="465"/>
      <c r="F170" s="465"/>
      <c r="G170" s="465"/>
      <c r="H170" s="465"/>
      <c r="I170" s="465"/>
      <c r="J170" s="465"/>
      <c r="K170" s="465"/>
      <c r="L170" s="465"/>
      <c r="M170" s="466"/>
    </row>
    <row r="171" spans="1:13" ht="12" customHeight="1">
      <c r="B171" s="632"/>
      <c r="C171" s="633"/>
      <c r="D171" s="633"/>
      <c r="E171" s="633"/>
      <c r="F171" s="633"/>
      <c r="G171" s="633"/>
      <c r="H171" s="633"/>
      <c r="I171" s="633"/>
      <c r="J171" s="633"/>
      <c r="K171" s="633"/>
      <c r="L171" s="633"/>
      <c r="M171" s="634"/>
    </row>
    <row r="172" spans="1:13" ht="12" customHeight="1">
      <c r="B172" s="632"/>
      <c r="C172" s="633"/>
      <c r="D172" s="633"/>
      <c r="E172" s="633"/>
      <c r="F172" s="633"/>
      <c r="G172" s="633"/>
      <c r="H172" s="633"/>
      <c r="I172" s="633"/>
      <c r="J172" s="633"/>
      <c r="K172" s="633"/>
      <c r="L172" s="633"/>
      <c r="M172" s="634"/>
    </row>
    <row r="173" spans="1:13" ht="12" customHeight="1">
      <c r="B173" s="632"/>
      <c r="C173" s="633"/>
      <c r="D173" s="633"/>
      <c r="E173" s="633"/>
      <c r="F173" s="633"/>
      <c r="G173" s="633"/>
      <c r="H173" s="633"/>
      <c r="I173" s="633"/>
      <c r="J173" s="633"/>
      <c r="K173" s="633"/>
      <c r="L173" s="633"/>
      <c r="M173" s="634"/>
    </row>
    <row r="174" spans="1:13" ht="12" customHeight="1">
      <c r="B174" s="632"/>
      <c r="C174" s="633"/>
      <c r="D174" s="633"/>
      <c r="E174" s="633"/>
      <c r="F174" s="633"/>
      <c r="G174" s="633"/>
      <c r="H174" s="633"/>
      <c r="I174" s="633"/>
      <c r="J174" s="633"/>
      <c r="K174" s="633"/>
      <c r="L174" s="633"/>
      <c r="M174" s="634"/>
    </row>
    <row r="175" spans="1:13" ht="12" customHeight="1">
      <c r="B175" s="632"/>
      <c r="C175" s="633"/>
      <c r="D175" s="633"/>
      <c r="E175" s="633"/>
      <c r="F175" s="633"/>
      <c r="G175" s="633"/>
      <c r="H175" s="633"/>
      <c r="I175" s="633"/>
      <c r="J175" s="633"/>
      <c r="K175" s="633"/>
      <c r="L175" s="633"/>
      <c r="M175" s="634"/>
    </row>
    <row r="176" spans="1:13" ht="12" customHeight="1">
      <c r="B176" s="632"/>
      <c r="C176" s="633"/>
      <c r="D176" s="633"/>
      <c r="E176" s="633"/>
      <c r="F176" s="633"/>
      <c r="G176" s="633"/>
      <c r="H176" s="633"/>
      <c r="I176" s="633"/>
      <c r="J176" s="633"/>
      <c r="K176" s="633"/>
      <c r="L176" s="633"/>
      <c r="M176" s="634"/>
    </row>
    <row r="177" spans="2:13" ht="12" customHeight="1">
      <c r="B177" s="632"/>
      <c r="C177" s="633"/>
      <c r="D177" s="633"/>
      <c r="E177" s="633"/>
      <c r="F177" s="633"/>
      <c r="G177" s="633"/>
      <c r="H177" s="633"/>
      <c r="I177" s="633"/>
      <c r="J177" s="633"/>
      <c r="K177" s="633"/>
      <c r="L177" s="633"/>
      <c r="M177" s="634"/>
    </row>
    <row r="178" spans="2:13" ht="12" customHeight="1">
      <c r="B178" s="632"/>
      <c r="C178" s="633"/>
      <c r="D178" s="633"/>
      <c r="E178" s="633"/>
      <c r="F178" s="633"/>
      <c r="G178" s="633"/>
      <c r="H178" s="633"/>
      <c r="I178" s="633"/>
      <c r="J178" s="633"/>
      <c r="K178" s="633"/>
      <c r="L178" s="633"/>
      <c r="M178" s="634"/>
    </row>
    <row r="179" spans="2:13" ht="12" customHeight="1">
      <c r="B179" s="632"/>
      <c r="C179" s="633"/>
      <c r="D179" s="633"/>
      <c r="E179" s="633"/>
      <c r="F179" s="633"/>
      <c r="G179" s="633"/>
      <c r="H179" s="633"/>
      <c r="I179" s="633"/>
      <c r="J179" s="633"/>
      <c r="K179" s="633"/>
      <c r="L179" s="633"/>
      <c r="M179" s="634"/>
    </row>
    <row r="180" spans="2:13">
      <c r="B180" s="228" t="s">
        <v>42</v>
      </c>
      <c r="C180" s="229"/>
      <c r="D180" s="229"/>
      <c r="E180" s="229"/>
      <c r="F180" s="229"/>
      <c r="G180" s="229"/>
      <c r="H180" s="229"/>
      <c r="I180" s="229"/>
      <c r="J180" s="229"/>
      <c r="K180" s="229"/>
      <c r="L180" s="229"/>
      <c r="M180" s="230"/>
    </row>
    <row r="181" spans="2:13">
      <c r="B181" s="231"/>
      <c r="C181" s="232"/>
      <c r="D181" s="232"/>
      <c r="E181" s="232"/>
      <c r="F181" s="232"/>
      <c r="G181" s="232"/>
      <c r="H181" s="232"/>
      <c r="I181" s="232"/>
      <c r="J181" s="232"/>
      <c r="K181" s="232"/>
      <c r="L181" s="232"/>
      <c r="M181" s="233"/>
    </row>
    <row r="182" spans="2:13" ht="12.75">
      <c r="B182" s="234"/>
      <c r="C182" s="203" t="s">
        <v>238</v>
      </c>
      <c r="D182" s="203"/>
      <c r="E182" s="203"/>
      <c r="F182" s="203" t="s">
        <v>239</v>
      </c>
      <c r="G182" s="17"/>
      <c r="H182" s="235" t="s">
        <v>235</v>
      </c>
      <c r="I182" s="203"/>
      <c r="J182" s="203"/>
      <c r="K182" s="203"/>
      <c r="L182" s="203"/>
      <c r="M182" s="236"/>
    </row>
    <row r="183" spans="2:13" ht="3.75" customHeight="1">
      <c r="B183" s="234"/>
      <c r="C183" s="203"/>
      <c r="D183" s="203"/>
      <c r="E183" s="203"/>
      <c r="F183" s="203"/>
      <c r="G183" s="149"/>
      <c r="H183" s="203"/>
      <c r="I183" s="203"/>
      <c r="J183" s="203"/>
      <c r="K183" s="203"/>
      <c r="L183" s="203"/>
      <c r="M183" s="236"/>
    </row>
    <row r="184" spans="2:13" ht="12.75">
      <c r="B184" s="234"/>
      <c r="C184" s="237" t="s">
        <v>691</v>
      </c>
      <c r="D184" s="203"/>
      <c r="E184" s="203"/>
      <c r="F184" s="203" t="s">
        <v>240</v>
      </c>
      <c r="G184" s="17"/>
      <c r="H184" s="235" t="s">
        <v>236</v>
      </c>
      <c r="I184" s="203"/>
      <c r="J184" s="203"/>
      <c r="K184" s="203"/>
      <c r="L184" s="203"/>
      <c r="M184" s="236"/>
    </row>
    <row r="185" spans="2:13" ht="3.75" customHeight="1">
      <c r="B185" s="234"/>
      <c r="C185" s="203"/>
      <c r="D185" s="203"/>
      <c r="E185" s="203"/>
      <c r="F185" s="203"/>
      <c r="G185" s="149"/>
      <c r="H185" s="203"/>
      <c r="I185" s="203"/>
      <c r="J185" s="203"/>
      <c r="K185" s="203"/>
      <c r="L185" s="203"/>
      <c r="M185" s="236"/>
    </row>
    <row r="186" spans="2:13" ht="12.75">
      <c r="B186" s="234"/>
      <c r="C186" s="203"/>
      <c r="D186" s="203"/>
      <c r="E186" s="203"/>
      <c r="F186" s="203" t="s">
        <v>241</v>
      </c>
      <c r="G186" s="17"/>
      <c r="H186" s="235" t="s">
        <v>236</v>
      </c>
      <c r="I186" s="203"/>
      <c r="J186" s="203"/>
      <c r="K186" s="203"/>
      <c r="L186" s="203"/>
      <c r="M186" s="236"/>
    </row>
    <row r="187" spans="2:13" ht="3.75" customHeight="1">
      <c r="B187" s="234"/>
      <c r="C187" s="203"/>
      <c r="D187" s="203"/>
      <c r="E187" s="203"/>
      <c r="F187" s="203"/>
      <c r="G187" s="149"/>
      <c r="H187" s="203"/>
      <c r="I187" s="203"/>
      <c r="J187" s="203"/>
      <c r="K187" s="203"/>
      <c r="L187" s="203"/>
      <c r="M187" s="236"/>
    </row>
    <row r="188" spans="2:13" ht="12.75">
      <c r="B188" s="234"/>
      <c r="C188" s="203"/>
      <c r="D188" s="203"/>
      <c r="E188" s="203"/>
      <c r="F188" s="203" t="s">
        <v>242</v>
      </c>
      <c r="G188" s="17"/>
      <c r="H188" s="235" t="s">
        <v>237</v>
      </c>
      <c r="I188" s="203"/>
      <c r="J188" s="203"/>
      <c r="K188" s="203"/>
      <c r="L188" s="203"/>
      <c r="M188" s="236"/>
    </row>
    <row r="189" spans="2:13" ht="3.75" customHeight="1">
      <c r="B189" s="234"/>
      <c r="C189" s="203"/>
      <c r="D189" s="203"/>
      <c r="E189" s="203"/>
      <c r="F189" s="203"/>
      <c r="G189" s="149"/>
      <c r="H189" s="203"/>
      <c r="I189" s="203"/>
      <c r="J189" s="203"/>
      <c r="K189" s="203"/>
      <c r="L189" s="203"/>
      <c r="M189" s="236"/>
    </row>
    <row r="190" spans="2:13" ht="12.75">
      <c r="B190" s="234"/>
      <c r="C190" s="203"/>
      <c r="D190" s="203"/>
      <c r="E190" s="203"/>
      <c r="F190" s="203" t="s">
        <v>243</v>
      </c>
      <c r="G190" s="17"/>
      <c r="H190" s="235" t="s">
        <v>236</v>
      </c>
      <c r="I190" s="203"/>
      <c r="J190" s="203"/>
      <c r="K190" s="203"/>
      <c r="L190" s="203"/>
      <c r="M190" s="236"/>
    </row>
    <row r="191" spans="2:13" ht="3.75" customHeight="1">
      <c r="B191" s="234"/>
      <c r="C191" s="203"/>
      <c r="D191" s="203"/>
      <c r="E191" s="203"/>
      <c r="F191" s="203"/>
      <c r="G191" s="149"/>
      <c r="H191" s="203"/>
      <c r="I191" s="203"/>
      <c r="J191" s="203"/>
      <c r="K191" s="203"/>
      <c r="L191" s="203"/>
      <c r="M191" s="236"/>
    </row>
    <row r="192" spans="2:13" ht="12.75">
      <c r="B192" s="234"/>
      <c r="C192" s="203"/>
      <c r="D192" s="203"/>
      <c r="E192" s="203"/>
      <c r="F192" s="203" t="s">
        <v>244</v>
      </c>
      <c r="G192" s="17"/>
      <c r="H192" s="235" t="s">
        <v>236</v>
      </c>
      <c r="I192" s="203"/>
      <c r="J192" s="203"/>
      <c r="K192" s="203"/>
      <c r="L192" s="203"/>
      <c r="M192" s="236"/>
    </row>
    <row r="193" spans="2:13" ht="3.75" customHeight="1">
      <c r="B193" s="234"/>
      <c r="C193" s="203"/>
      <c r="D193" s="203"/>
      <c r="E193" s="203"/>
      <c r="F193" s="203"/>
      <c r="G193" s="203"/>
      <c r="H193" s="203"/>
      <c r="I193" s="203"/>
      <c r="J193" s="203"/>
      <c r="K193" s="203"/>
      <c r="L193" s="203"/>
      <c r="M193" s="236"/>
    </row>
    <row r="194" spans="2:13">
      <c r="B194" s="234"/>
      <c r="C194" s="203"/>
      <c r="D194" s="203"/>
      <c r="E194" s="203"/>
      <c r="F194" s="203"/>
      <c r="G194" s="203"/>
      <c r="H194" s="203"/>
      <c r="I194" s="203"/>
      <c r="J194" s="203"/>
      <c r="K194" s="203"/>
      <c r="L194" s="203"/>
      <c r="M194" s="236"/>
    </row>
    <row r="195" spans="2:13">
      <c r="B195" s="228" t="s">
        <v>43</v>
      </c>
      <c r="C195" s="229"/>
      <c r="D195" s="229"/>
      <c r="E195" s="229"/>
      <c r="F195" s="229"/>
      <c r="G195" s="229"/>
      <c r="H195" s="229"/>
      <c r="I195" s="229"/>
      <c r="J195" s="229"/>
      <c r="K195" s="229"/>
      <c r="L195" s="229"/>
      <c r="M195" s="230"/>
    </row>
    <row r="196" spans="2:13">
      <c r="B196" s="231"/>
      <c r="C196" s="232"/>
      <c r="D196" s="232"/>
      <c r="E196" s="232"/>
      <c r="F196" s="232"/>
      <c r="G196" s="232"/>
      <c r="H196" s="232"/>
      <c r="I196" s="232"/>
      <c r="J196" s="232"/>
      <c r="K196" s="232"/>
      <c r="L196" s="232"/>
      <c r="M196" s="233"/>
    </row>
    <row r="197" spans="2:13" ht="12.75">
      <c r="B197" s="234"/>
      <c r="C197" s="203" t="s">
        <v>238</v>
      </c>
      <c r="D197" s="203"/>
      <c r="E197" s="203"/>
      <c r="F197" s="203" t="s">
        <v>239</v>
      </c>
      <c r="G197" s="17"/>
      <c r="H197" s="235" t="s">
        <v>235</v>
      </c>
      <c r="I197" s="203"/>
      <c r="J197" s="203"/>
      <c r="K197" s="203"/>
      <c r="L197" s="203"/>
      <c r="M197" s="236"/>
    </row>
    <row r="198" spans="2:13" ht="3.75" customHeight="1">
      <c r="B198" s="234"/>
      <c r="C198" s="203"/>
      <c r="D198" s="203"/>
      <c r="E198" s="203"/>
      <c r="F198" s="203"/>
      <c r="G198" s="149"/>
      <c r="H198" s="203"/>
      <c r="I198" s="203"/>
      <c r="J198" s="203"/>
      <c r="K198" s="203"/>
      <c r="L198" s="203"/>
      <c r="M198" s="236"/>
    </row>
    <row r="199" spans="2:13" ht="12.75">
      <c r="B199" s="234"/>
      <c r="C199" s="237" t="s">
        <v>691</v>
      </c>
      <c r="D199" s="203"/>
      <c r="E199" s="203"/>
      <c r="F199" s="203" t="s">
        <v>240</v>
      </c>
      <c r="G199" s="17"/>
      <c r="H199" s="235" t="s">
        <v>236</v>
      </c>
      <c r="I199" s="203"/>
      <c r="J199" s="203"/>
      <c r="K199" s="203"/>
      <c r="L199" s="203"/>
      <c r="M199" s="236"/>
    </row>
    <row r="200" spans="2:13" ht="3.75" customHeight="1">
      <c r="B200" s="234"/>
      <c r="C200" s="203"/>
      <c r="D200" s="203"/>
      <c r="E200" s="203"/>
      <c r="F200" s="203"/>
      <c r="G200" s="149"/>
      <c r="H200" s="203"/>
      <c r="I200" s="203"/>
      <c r="J200" s="203"/>
      <c r="K200" s="203"/>
      <c r="L200" s="203"/>
      <c r="M200" s="236"/>
    </row>
    <row r="201" spans="2:13" ht="12.75">
      <c r="B201" s="234"/>
      <c r="C201" s="203"/>
      <c r="D201" s="203"/>
      <c r="E201" s="203"/>
      <c r="F201" s="203" t="s">
        <v>241</v>
      </c>
      <c r="G201" s="17"/>
      <c r="H201" s="235" t="s">
        <v>236</v>
      </c>
      <c r="I201" s="203"/>
      <c r="J201" s="203"/>
      <c r="K201" s="203"/>
      <c r="L201" s="203"/>
      <c r="M201" s="236"/>
    </row>
    <row r="202" spans="2:13" ht="3.75" customHeight="1">
      <c r="B202" s="234"/>
      <c r="C202" s="203"/>
      <c r="D202" s="203"/>
      <c r="E202" s="203"/>
      <c r="F202" s="203"/>
      <c r="G202" s="149"/>
      <c r="H202" s="203"/>
      <c r="I202" s="203"/>
      <c r="J202" s="203"/>
      <c r="K202" s="203"/>
      <c r="L202" s="203"/>
      <c r="M202" s="236"/>
    </row>
    <row r="203" spans="2:13" ht="12.75">
      <c r="B203" s="234"/>
      <c r="C203" s="203"/>
      <c r="D203" s="203"/>
      <c r="E203" s="203"/>
      <c r="F203" s="203" t="s">
        <v>242</v>
      </c>
      <c r="G203" s="17"/>
      <c r="H203" s="235" t="s">
        <v>237</v>
      </c>
      <c r="I203" s="203"/>
      <c r="J203" s="203"/>
      <c r="K203" s="203"/>
      <c r="L203" s="203"/>
      <c r="M203" s="236"/>
    </row>
    <row r="204" spans="2:13" ht="3.75" customHeight="1">
      <c r="B204" s="234"/>
      <c r="C204" s="203"/>
      <c r="D204" s="203"/>
      <c r="E204" s="203"/>
      <c r="F204" s="203"/>
      <c r="G204" s="149"/>
      <c r="H204" s="203"/>
      <c r="I204" s="203"/>
      <c r="J204" s="203"/>
      <c r="K204" s="203"/>
      <c r="L204" s="203"/>
      <c r="M204" s="236"/>
    </row>
    <row r="205" spans="2:13" ht="12.75">
      <c r="B205" s="234"/>
      <c r="C205" s="203"/>
      <c r="D205" s="203"/>
      <c r="E205" s="203"/>
      <c r="F205" s="203" t="s">
        <v>243</v>
      </c>
      <c r="G205" s="17"/>
      <c r="H205" s="235" t="s">
        <v>236</v>
      </c>
      <c r="I205" s="203"/>
      <c r="J205" s="203"/>
      <c r="K205" s="203"/>
      <c r="L205" s="203"/>
      <c r="M205" s="236"/>
    </row>
    <row r="206" spans="2:13" ht="3.75" customHeight="1">
      <c r="B206" s="234"/>
      <c r="C206" s="203"/>
      <c r="D206" s="203"/>
      <c r="E206" s="203"/>
      <c r="F206" s="203"/>
      <c r="G206" s="149"/>
      <c r="H206" s="203"/>
      <c r="I206" s="203"/>
      <c r="J206" s="203"/>
      <c r="K206" s="203"/>
      <c r="L206" s="203"/>
      <c r="M206" s="236"/>
    </row>
    <row r="207" spans="2:13" ht="12.75">
      <c r="B207" s="234"/>
      <c r="C207" s="203"/>
      <c r="D207" s="203"/>
      <c r="E207" s="203"/>
      <c r="F207" s="203" t="s">
        <v>244</v>
      </c>
      <c r="G207" s="17"/>
      <c r="H207" s="235" t="s">
        <v>236</v>
      </c>
      <c r="I207" s="203"/>
      <c r="J207" s="203"/>
      <c r="K207" s="203"/>
      <c r="L207" s="203"/>
      <c r="M207" s="236"/>
    </row>
    <row r="208" spans="2:13" ht="3.75" customHeight="1">
      <c r="B208" s="234"/>
      <c r="C208" s="203"/>
      <c r="D208" s="203"/>
      <c r="E208" s="203"/>
      <c r="F208" s="203"/>
      <c r="G208" s="35"/>
      <c r="H208" s="203"/>
      <c r="I208" s="203"/>
      <c r="J208" s="203"/>
      <c r="K208" s="203"/>
      <c r="L208" s="203"/>
      <c r="M208" s="236"/>
    </row>
    <row r="209" spans="2:16">
      <c r="B209" s="234"/>
      <c r="C209" s="203"/>
      <c r="D209" s="203"/>
      <c r="E209" s="203"/>
      <c r="F209" s="203"/>
      <c r="G209" s="203"/>
      <c r="H209" s="203"/>
      <c r="I209" s="203"/>
      <c r="J209" s="203"/>
      <c r="K209" s="203"/>
      <c r="L209" s="203"/>
      <c r="M209" s="236"/>
    </row>
    <row r="210" spans="2:16" ht="13.5">
      <c r="B210" s="228" t="s">
        <v>65</v>
      </c>
      <c r="C210" s="229"/>
      <c r="D210" s="229"/>
      <c r="E210" s="229"/>
      <c r="F210" s="229"/>
      <c r="G210" s="229"/>
      <c r="H210" s="229"/>
      <c r="I210" s="229"/>
      <c r="J210" s="229"/>
      <c r="K210" s="229"/>
      <c r="L210" s="229"/>
      <c r="M210" s="230"/>
    </row>
    <row r="211" spans="2:16">
      <c r="B211" s="231"/>
      <c r="C211" s="232"/>
      <c r="D211" s="232"/>
      <c r="E211" s="232"/>
      <c r="F211" s="232"/>
      <c r="G211" s="232"/>
      <c r="H211" s="232"/>
      <c r="I211" s="232"/>
      <c r="J211" s="232"/>
      <c r="K211" s="232"/>
      <c r="L211" s="232"/>
      <c r="M211" s="233"/>
    </row>
    <row r="212" spans="2:16">
      <c r="B212" s="234"/>
      <c r="C212" s="238" t="s">
        <v>255</v>
      </c>
      <c r="D212" s="238" t="s">
        <v>246</v>
      </c>
      <c r="E212" s="238" t="s">
        <v>249</v>
      </c>
      <c r="F212" s="238" t="s">
        <v>247</v>
      </c>
      <c r="G212" s="238" t="s">
        <v>250</v>
      </c>
      <c r="H212" s="238" t="s">
        <v>248</v>
      </c>
      <c r="I212" s="203"/>
      <c r="J212" s="203" t="s">
        <v>251</v>
      </c>
      <c r="K212" s="203" t="s">
        <v>252</v>
      </c>
      <c r="L212" s="203"/>
      <c r="M212" s="236"/>
    </row>
    <row r="213" spans="2:16">
      <c r="B213" s="234"/>
      <c r="C213" s="203" t="s">
        <v>239</v>
      </c>
      <c r="D213" s="203">
        <f>G182</f>
        <v>0</v>
      </c>
      <c r="E213" s="235" t="s">
        <v>235</v>
      </c>
      <c r="F213" s="203">
        <f>G197</f>
        <v>0</v>
      </c>
      <c r="G213" s="235" t="s">
        <v>235</v>
      </c>
      <c r="H213" s="203">
        <f>CO2排出係数!$D$2</f>
        <v>0.51900000000000002</v>
      </c>
      <c r="I213" s="203" t="s">
        <v>221</v>
      </c>
      <c r="J213" s="203"/>
      <c r="K213" s="203">
        <f>IF(F213&gt;D213,"×",(D213-F213)*H213)</f>
        <v>0</v>
      </c>
      <c r="L213" s="235" t="s">
        <v>245</v>
      </c>
      <c r="M213" s="236"/>
    </row>
    <row r="214" spans="2:16" ht="3.75" customHeight="1">
      <c r="B214" s="234"/>
      <c r="C214" s="203"/>
      <c r="D214" s="203"/>
      <c r="E214" s="203"/>
      <c r="F214" s="203"/>
      <c r="G214" s="203"/>
      <c r="H214" s="3"/>
      <c r="I214" s="3"/>
      <c r="J214" s="203"/>
      <c r="K214" s="203"/>
      <c r="L214" s="203"/>
      <c r="M214" s="236"/>
    </row>
    <row r="215" spans="2:16">
      <c r="B215" s="234"/>
      <c r="C215" s="203" t="s">
        <v>240</v>
      </c>
      <c r="D215" s="203">
        <f>G184</f>
        <v>0</v>
      </c>
      <c r="E215" s="235" t="s">
        <v>236</v>
      </c>
      <c r="F215" s="203">
        <f>G199</f>
        <v>0</v>
      </c>
      <c r="G215" s="235" t="s">
        <v>236</v>
      </c>
      <c r="H215" s="203">
        <f>CO2排出係数!$D$3</f>
        <v>2.4900000000000002</v>
      </c>
      <c r="I215" s="203" t="s">
        <v>222</v>
      </c>
      <c r="J215" s="203"/>
      <c r="K215" s="203">
        <f>IF(F215&gt;D215,"×",(D215-F215)*H215)</f>
        <v>0</v>
      </c>
      <c r="L215" s="235" t="s">
        <v>245</v>
      </c>
      <c r="M215" s="236"/>
    </row>
    <row r="216" spans="2:16" ht="3.75" customHeight="1">
      <c r="B216" s="234"/>
      <c r="C216" s="203"/>
      <c r="D216" s="203"/>
      <c r="E216" s="203"/>
      <c r="F216" s="203"/>
      <c r="G216" s="203"/>
      <c r="H216" s="203"/>
      <c r="I216" s="3"/>
      <c r="J216" s="203"/>
      <c r="K216" s="203"/>
      <c r="L216" s="203"/>
      <c r="M216" s="236"/>
    </row>
    <row r="217" spans="2:16">
      <c r="B217" s="234"/>
      <c r="C217" s="203" t="s">
        <v>241</v>
      </c>
      <c r="D217" s="203">
        <f>G186</f>
        <v>0</v>
      </c>
      <c r="E217" s="235" t="s">
        <v>236</v>
      </c>
      <c r="F217" s="203">
        <f>G201</f>
        <v>0</v>
      </c>
      <c r="G217" s="235" t="s">
        <v>236</v>
      </c>
      <c r="H217" s="203">
        <f>CO2排出係数!$D$4</f>
        <v>2.73</v>
      </c>
      <c r="I217" s="203" t="s">
        <v>222</v>
      </c>
      <c r="J217" s="203"/>
      <c r="K217" s="203">
        <f>IF(F217&gt;D217,"×",(D217-F217)*H217)</f>
        <v>0</v>
      </c>
      <c r="L217" s="235" t="s">
        <v>245</v>
      </c>
      <c r="M217" s="236"/>
    </row>
    <row r="218" spans="2:16" ht="3.75" customHeight="1">
      <c r="B218" s="234"/>
      <c r="C218" s="203"/>
      <c r="D218" s="203"/>
      <c r="E218" s="203"/>
      <c r="F218" s="203"/>
      <c r="G218" s="203"/>
      <c r="H218" s="203"/>
      <c r="I218" s="3"/>
      <c r="J218" s="203"/>
      <c r="K218" s="203"/>
      <c r="L218" s="203"/>
      <c r="M218" s="236"/>
    </row>
    <row r="219" spans="2:16">
      <c r="B219" s="234"/>
      <c r="C219" s="203" t="s">
        <v>242</v>
      </c>
      <c r="D219" s="203">
        <f>G188</f>
        <v>0</v>
      </c>
      <c r="E219" s="235" t="s">
        <v>237</v>
      </c>
      <c r="F219" s="203">
        <f>G203</f>
        <v>0</v>
      </c>
      <c r="G219" s="235" t="s">
        <v>237</v>
      </c>
      <c r="H219" s="203">
        <f>CO2排出係数!$D$5</f>
        <v>3</v>
      </c>
      <c r="I219" s="203" t="s">
        <v>234</v>
      </c>
      <c r="J219" s="203"/>
      <c r="K219" s="203">
        <f>IF(F219&gt;D219,"×",(D219-F219)*H219)</f>
        <v>0</v>
      </c>
      <c r="L219" s="235" t="s">
        <v>245</v>
      </c>
      <c r="M219" s="236"/>
    </row>
    <row r="220" spans="2:16" ht="3.75" customHeight="1">
      <c r="B220" s="234"/>
      <c r="C220" s="203"/>
      <c r="D220" s="203"/>
      <c r="E220" s="203"/>
      <c r="F220" s="203"/>
      <c r="G220" s="203"/>
      <c r="H220" s="203"/>
      <c r="I220" s="3"/>
      <c r="J220" s="203"/>
      <c r="K220" s="203"/>
      <c r="L220" s="203"/>
      <c r="M220" s="236"/>
    </row>
    <row r="221" spans="2:16">
      <c r="B221" s="234"/>
      <c r="C221" s="203" t="s">
        <v>243</v>
      </c>
      <c r="D221" s="203">
        <f>G190</f>
        <v>0</v>
      </c>
      <c r="E221" s="235" t="s">
        <v>236</v>
      </c>
      <c r="F221" s="203">
        <f>G205</f>
        <v>0</v>
      </c>
      <c r="G221" s="235" t="s">
        <v>236</v>
      </c>
      <c r="H221" s="203">
        <f>CO2排出係数!$D$6</f>
        <v>2.3199999999999998</v>
      </c>
      <c r="I221" s="203" t="s">
        <v>222</v>
      </c>
      <c r="J221" s="203"/>
      <c r="K221" s="203">
        <f>IF(F221&gt;D221,"×",(D221-F221)*H221)</f>
        <v>0</v>
      </c>
      <c r="L221" s="235" t="s">
        <v>245</v>
      </c>
      <c r="M221" s="236"/>
      <c r="P221" s="35"/>
    </row>
    <row r="222" spans="2:16" ht="3.75" customHeight="1">
      <c r="B222" s="234"/>
      <c r="C222" s="203"/>
      <c r="D222" s="203"/>
      <c r="E222" s="203"/>
      <c r="F222" s="203"/>
      <c r="G222" s="203"/>
      <c r="H222" s="203"/>
      <c r="I222" s="3"/>
      <c r="J222" s="203"/>
      <c r="K222" s="203"/>
      <c r="L222" s="203"/>
      <c r="M222" s="236"/>
    </row>
    <row r="223" spans="2:16">
      <c r="B223" s="234"/>
      <c r="C223" s="203" t="s">
        <v>244</v>
      </c>
      <c r="D223" s="203">
        <f>G192</f>
        <v>0</v>
      </c>
      <c r="E223" s="235" t="s">
        <v>236</v>
      </c>
      <c r="F223" s="203">
        <f>G207</f>
        <v>0</v>
      </c>
      <c r="G223" s="235" t="s">
        <v>236</v>
      </c>
      <c r="H223" s="203">
        <f>CO2排出係数!$D$7</f>
        <v>2.6</v>
      </c>
      <c r="I223" s="203" t="s">
        <v>222</v>
      </c>
      <c r="J223" s="203"/>
      <c r="K223" s="203">
        <f>IF(F223&gt;D223,"×",(D223-F223)*H223)</f>
        <v>0</v>
      </c>
      <c r="L223" s="235" t="s">
        <v>245</v>
      </c>
      <c r="M223" s="236"/>
    </row>
    <row r="224" spans="2:16" ht="3.75" customHeight="1">
      <c r="B224" s="234"/>
      <c r="C224" s="203"/>
      <c r="D224" s="203"/>
      <c r="E224" s="203"/>
      <c r="F224" s="203"/>
      <c r="G224" s="203"/>
      <c r="H224" s="203"/>
      <c r="I224" s="203"/>
      <c r="J224" s="203"/>
      <c r="K224" s="203"/>
      <c r="L224" s="203"/>
      <c r="M224" s="236"/>
    </row>
    <row r="225" spans="2:13">
      <c r="B225" s="234"/>
      <c r="C225" s="203"/>
      <c r="D225" s="203"/>
      <c r="E225" s="235"/>
      <c r="F225" s="203"/>
      <c r="G225" s="235"/>
      <c r="H225" s="235"/>
      <c r="I225" s="203"/>
      <c r="J225" s="203" t="s">
        <v>253</v>
      </c>
      <c r="K225" s="203">
        <f>SUM(K213,K215,K217,K219,K221,K223)</f>
        <v>0</v>
      </c>
      <c r="L225" s="235" t="s">
        <v>245</v>
      </c>
      <c r="M225" s="236"/>
    </row>
    <row r="226" spans="2:13">
      <c r="B226" s="234"/>
      <c r="C226" s="203"/>
      <c r="D226" s="203"/>
      <c r="E226" s="203"/>
      <c r="F226" s="203"/>
      <c r="G226" s="203"/>
      <c r="H226" s="203"/>
      <c r="I226" s="203"/>
      <c r="J226" s="203"/>
      <c r="K226" s="203"/>
      <c r="L226" s="203"/>
      <c r="M226" s="236"/>
    </row>
    <row r="227" spans="2:13">
      <c r="B227" s="455" t="s">
        <v>66</v>
      </c>
      <c r="C227" s="456"/>
      <c r="D227" s="456"/>
      <c r="E227" s="456"/>
      <c r="F227" s="456"/>
      <c r="G227" s="456"/>
      <c r="H227" s="456"/>
      <c r="I227" s="456"/>
      <c r="J227" s="456"/>
      <c r="K227" s="456"/>
      <c r="L227" s="456"/>
      <c r="M227" s="457"/>
    </row>
    <row r="228" spans="2:13" ht="12" customHeight="1">
      <c r="B228" s="623"/>
      <c r="C228" s="624"/>
      <c r="D228" s="624"/>
      <c r="E228" s="624"/>
      <c r="F228" s="624"/>
      <c r="G228" s="624"/>
      <c r="H228" s="624"/>
      <c r="I228" s="624"/>
      <c r="J228" s="624"/>
      <c r="K228" s="624"/>
      <c r="L228" s="624"/>
      <c r="M228" s="625"/>
    </row>
    <row r="229" spans="2:13">
      <c r="B229" s="626"/>
      <c r="C229" s="627"/>
      <c r="D229" s="627"/>
      <c r="E229" s="627"/>
      <c r="F229" s="627"/>
      <c r="G229" s="627"/>
      <c r="H229" s="627"/>
      <c r="I229" s="627"/>
      <c r="J229" s="627"/>
      <c r="K229" s="627"/>
      <c r="L229" s="627"/>
      <c r="M229" s="628"/>
    </row>
    <row r="230" spans="2:13">
      <c r="B230" s="626"/>
      <c r="C230" s="627"/>
      <c r="D230" s="627"/>
      <c r="E230" s="627"/>
      <c r="F230" s="627"/>
      <c r="G230" s="627"/>
      <c r="H230" s="627"/>
      <c r="I230" s="627"/>
      <c r="J230" s="627"/>
      <c r="K230" s="627"/>
      <c r="L230" s="627"/>
      <c r="M230" s="628"/>
    </row>
    <row r="231" spans="2:13">
      <c r="B231" s="626"/>
      <c r="C231" s="627"/>
      <c r="D231" s="627"/>
      <c r="E231" s="627"/>
      <c r="F231" s="627"/>
      <c r="G231" s="627"/>
      <c r="H231" s="627"/>
      <c r="I231" s="627"/>
      <c r="J231" s="627"/>
      <c r="K231" s="627"/>
      <c r="L231" s="627"/>
      <c r="M231" s="628"/>
    </row>
    <row r="232" spans="2:13">
      <c r="B232" s="626"/>
      <c r="C232" s="627"/>
      <c r="D232" s="627"/>
      <c r="E232" s="627"/>
      <c r="F232" s="627"/>
      <c r="G232" s="627"/>
      <c r="H232" s="627"/>
      <c r="I232" s="627"/>
      <c r="J232" s="627"/>
      <c r="K232" s="627"/>
      <c r="L232" s="627"/>
      <c r="M232" s="628"/>
    </row>
    <row r="233" spans="2:13">
      <c r="B233" s="626"/>
      <c r="C233" s="627"/>
      <c r="D233" s="627"/>
      <c r="E233" s="627"/>
      <c r="F233" s="627"/>
      <c r="G233" s="627"/>
      <c r="H233" s="627"/>
      <c r="I233" s="627"/>
      <c r="J233" s="627"/>
      <c r="K233" s="627"/>
      <c r="L233" s="627"/>
      <c r="M233" s="628"/>
    </row>
    <row r="234" spans="2:13">
      <c r="B234" s="626"/>
      <c r="C234" s="627"/>
      <c r="D234" s="627"/>
      <c r="E234" s="627"/>
      <c r="F234" s="627"/>
      <c r="G234" s="627"/>
      <c r="H234" s="627"/>
      <c r="I234" s="627"/>
      <c r="J234" s="627"/>
      <c r="K234" s="627"/>
      <c r="L234" s="627"/>
      <c r="M234" s="628"/>
    </row>
    <row r="235" spans="2:13">
      <c r="B235" s="626"/>
      <c r="C235" s="627"/>
      <c r="D235" s="627"/>
      <c r="E235" s="627"/>
      <c r="F235" s="627"/>
      <c r="G235" s="627"/>
      <c r="H235" s="627"/>
      <c r="I235" s="627"/>
      <c r="J235" s="627"/>
      <c r="K235" s="627"/>
      <c r="L235" s="627"/>
      <c r="M235" s="628"/>
    </row>
    <row r="236" spans="2:13">
      <c r="B236" s="626"/>
      <c r="C236" s="627"/>
      <c r="D236" s="627"/>
      <c r="E236" s="627"/>
      <c r="F236" s="627"/>
      <c r="G236" s="627"/>
      <c r="H236" s="627"/>
      <c r="I236" s="627"/>
      <c r="J236" s="627"/>
      <c r="K236" s="627"/>
      <c r="L236" s="627"/>
      <c r="M236" s="628"/>
    </row>
    <row r="237" spans="2:13">
      <c r="B237" s="629"/>
      <c r="C237" s="630"/>
      <c r="D237" s="630"/>
      <c r="E237" s="630"/>
      <c r="F237" s="630"/>
      <c r="G237" s="630"/>
      <c r="H237" s="630"/>
      <c r="I237" s="630"/>
      <c r="J237" s="630"/>
      <c r="K237" s="630"/>
      <c r="L237" s="630"/>
      <c r="M237" s="631"/>
    </row>
  </sheetData>
  <sheetProtection algorithmName="SHA-512" hashValue="Rh9P70pTXHHw86E0YsYgiloPnqs3oEpAjjdepAGo/HL8ozrjlL9XIRIZ/5Y847svJCZCnKOFktDq2WyZpkHSHQ==" saltValue="kblrLig+0mRyD5dpVx+UMw==" spinCount="100000" sheet="1" objects="1" scenarios="1"/>
  <mergeCells count="21">
    <mergeCell ref="B227:M227"/>
    <mergeCell ref="B228:M237"/>
    <mergeCell ref="B149:M158"/>
    <mergeCell ref="B162:M163"/>
    <mergeCell ref="B164:M164"/>
    <mergeCell ref="B165:M169"/>
    <mergeCell ref="B170:M170"/>
    <mergeCell ref="B171:M179"/>
    <mergeCell ref="B4:M5"/>
    <mergeCell ref="B6:M6"/>
    <mergeCell ref="B7:M11"/>
    <mergeCell ref="B148:M148"/>
    <mergeCell ref="B69:M69"/>
    <mergeCell ref="B70:M79"/>
    <mergeCell ref="B12:M12"/>
    <mergeCell ref="B13:M21"/>
    <mergeCell ref="B83:M84"/>
    <mergeCell ref="B85:M85"/>
    <mergeCell ref="B86:M90"/>
    <mergeCell ref="B91:M91"/>
    <mergeCell ref="B92:M100"/>
  </mergeCells>
  <phoneticPr fontId="20"/>
  <dataValidations count="1">
    <dataValidation type="custom" allowBlank="1" showInputMessage="1" showErrorMessage="1" sqref="G24 G118 G26 G28 G30 G34 G39 G32 G41 G43 G45 G49 G120 G122 G124 G128 G126 G47 G182 G184 G186 G188 G192 G190 G103 G105 G107 G109 G113 G111 G197 G199 G201 G203 G207 G205">
      <formula1>ISNUMBER(G24)</formula1>
    </dataValidation>
  </dataValidations>
  <printOptions horizontalCentered="1"/>
  <pageMargins left="0.39370078740157483" right="0.39370078740157483" top="0.39370078740157483" bottom="0.39370078740157483" header="0.31496062992125984" footer="0.31496062992125984"/>
  <pageSetup paperSize="9" orientation="portrait" r:id="rId1"/>
  <rowBreaks count="2" manualBreakCount="2">
    <brk id="79" min="1" max="12" man="1"/>
    <brk id="158" min="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67"/>
  <sheetViews>
    <sheetView view="pageBreakPreview" zoomScale="115" zoomScaleNormal="115" zoomScaleSheetLayoutView="115" workbookViewId="0">
      <selection activeCell="B1" sqref="B1"/>
    </sheetView>
  </sheetViews>
  <sheetFormatPr defaultRowHeight="20.100000000000001" customHeight="1"/>
  <cols>
    <col min="1" max="1" width="9.33203125" style="39"/>
    <col min="2" max="3" width="20.83203125" style="39" customWidth="1"/>
    <col min="4" max="4" width="20.83203125" style="44" customWidth="1"/>
    <col min="5" max="5" width="50.83203125" style="44" customWidth="1"/>
    <col min="6" max="16384" width="9.33203125" style="39"/>
  </cols>
  <sheetData>
    <row r="1" spans="1:256" ht="18" customHeight="1">
      <c r="A1" s="24"/>
      <c r="B1" s="165" t="s">
        <v>785</v>
      </c>
      <c r="C1" s="165"/>
      <c r="D1" s="165"/>
      <c r="E1" s="165"/>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row>
    <row r="2" spans="1:256" ht="20.100000000000001" customHeight="1" thickBot="1">
      <c r="B2" s="239" t="s">
        <v>784</v>
      </c>
      <c r="C2" s="651" t="s">
        <v>748</v>
      </c>
      <c r="D2" s="652"/>
      <c r="E2" s="240" t="s">
        <v>747</v>
      </c>
    </row>
    <row r="3" spans="1:256" ht="20.100000000000001" customHeight="1" thickTop="1">
      <c r="B3" s="155" t="str">
        <f>IF(COUNTBLANK(調査票!D6)=0,"○","×")</f>
        <v>×</v>
      </c>
      <c r="C3" s="653" t="s">
        <v>791</v>
      </c>
      <c r="D3" s="654"/>
      <c r="E3" s="241" t="s">
        <v>746</v>
      </c>
    </row>
    <row r="4" spans="1:256" ht="20.100000000000001" customHeight="1">
      <c r="B4" s="156" t="str">
        <f>IF(COUNTBLANK(調査票!D7)=0,"○","×")</f>
        <v>×</v>
      </c>
      <c r="C4" s="646" t="s">
        <v>792</v>
      </c>
      <c r="D4" s="647"/>
      <c r="E4" s="241" t="s">
        <v>746</v>
      </c>
    </row>
    <row r="5" spans="1:256" ht="20.100000000000001" customHeight="1">
      <c r="B5" s="156" t="str">
        <f>IF(COUNTBLANK(調査票!L8)=0,"○","×")</f>
        <v>×</v>
      </c>
      <c r="C5" s="646" t="s">
        <v>794</v>
      </c>
      <c r="D5" s="647"/>
      <c r="E5" s="242" t="s">
        <v>841</v>
      </c>
      <c r="G5" s="656"/>
      <c r="H5" s="656"/>
    </row>
    <row r="6" spans="1:256" ht="20.100000000000001" customHeight="1">
      <c r="B6" s="156" t="str">
        <f>IF(COUNTBLANK(調査票!D9)=0,"○","×")</f>
        <v>×</v>
      </c>
      <c r="C6" s="655" t="s">
        <v>793</v>
      </c>
      <c r="D6" s="647"/>
      <c r="E6" s="241" t="s">
        <v>746</v>
      </c>
    </row>
    <row r="7" spans="1:256" ht="20.100000000000001" customHeight="1">
      <c r="B7" s="156" t="str">
        <f>IF(COUNTBLANK(調査票!B11)=0,"○","×")</f>
        <v>×</v>
      </c>
      <c r="C7" s="646" t="s">
        <v>795</v>
      </c>
      <c r="D7" s="647"/>
      <c r="E7" s="658" t="s">
        <v>878</v>
      </c>
    </row>
    <row r="8" spans="1:256" ht="20.100000000000001" customHeight="1">
      <c r="B8" s="156" t="str">
        <f>IF(COUNTBLANK(調査票!D11)=0,"○","×")</f>
        <v>×</v>
      </c>
      <c r="C8" s="646" t="s">
        <v>796</v>
      </c>
      <c r="D8" s="647"/>
      <c r="E8" s="659"/>
    </row>
    <row r="9" spans="1:256" ht="20.100000000000001" customHeight="1">
      <c r="B9" s="156" t="str">
        <f>IF(COUNTBLANK(調査票!B16)=0,"○","×")</f>
        <v>×</v>
      </c>
      <c r="C9" s="646" t="s">
        <v>797</v>
      </c>
      <c r="D9" s="647"/>
      <c r="E9" s="241" t="s">
        <v>746</v>
      </c>
    </row>
    <row r="10" spans="1:256" ht="20.100000000000001" customHeight="1" thickBot="1">
      <c r="B10" s="157" t="str">
        <f>IF(COUNTBLANK(調査票!H9)=0,"○","×")</f>
        <v>×</v>
      </c>
      <c r="C10" s="646" t="s">
        <v>798</v>
      </c>
      <c r="D10" s="647"/>
      <c r="E10" s="241" t="s">
        <v>746</v>
      </c>
    </row>
    <row r="11" spans="1:256" ht="9.9499999999999993" customHeight="1">
      <c r="B11" s="222"/>
      <c r="C11" s="222"/>
      <c r="D11" s="243"/>
      <c r="E11" s="243"/>
    </row>
    <row r="12" spans="1:256" ht="18" customHeight="1">
      <c r="B12" s="165" t="s">
        <v>879</v>
      </c>
      <c r="C12" s="222"/>
      <c r="D12" s="243"/>
      <c r="E12" s="243"/>
    </row>
    <row r="13" spans="1:256" s="120" customFormat="1" ht="20.100000000000001" customHeight="1" thickBot="1">
      <c r="B13" s="244" t="s">
        <v>758</v>
      </c>
      <c r="C13" s="244" t="s">
        <v>777</v>
      </c>
      <c r="D13" s="245" t="s">
        <v>778</v>
      </c>
      <c r="E13" s="240" t="s">
        <v>779</v>
      </c>
    </row>
    <row r="14" spans="1:256" ht="20.100000000000001" customHeight="1" thickTop="1">
      <c r="B14" s="648" t="s">
        <v>754</v>
      </c>
      <c r="C14" s="246" t="s">
        <v>763</v>
      </c>
      <c r="D14" s="158" t="str">
        <f>IF(AND(ISBLANK(調査票!F$25),ISBLANK(調査票!F$26),ISBLANK(調査票!F$27),ISBLANK(調査票!F$28)),"-",AVERAGE(調査票!F$25:G$28))</f>
        <v>-</v>
      </c>
      <c r="E14" s="642" t="s">
        <v>812</v>
      </c>
    </row>
    <row r="15" spans="1:256" ht="20.100000000000001" customHeight="1">
      <c r="B15" s="649"/>
      <c r="C15" s="247" t="s">
        <v>801</v>
      </c>
      <c r="D15" s="159" t="str">
        <f>IF(AND(ISBLANK(調査票!F$80),ISBLANK(調査票!F$81)),"-",AVERAGE(調査票!F$80:G$81))</f>
        <v>-</v>
      </c>
      <c r="E15" s="569"/>
    </row>
    <row r="16" spans="1:256" ht="20.100000000000001" customHeight="1">
      <c r="B16" s="649"/>
      <c r="C16" s="247" t="s">
        <v>802</v>
      </c>
      <c r="D16" s="159" t="str">
        <f>IF(AND(ISBLANK(調査票!F$82),ISBLANK(調査票!F$83)),"-",AVERAGE(調査票!F$82:G$83))</f>
        <v>-</v>
      </c>
      <c r="E16" s="569"/>
    </row>
    <row r="17" spans="2:5" ht="20.100000000000001" customHeight="1">
      <c r="B17" s="650"/>
      <c r="C17" s="247" t="s">
        <v>808</v>
      </c>
      <c r="D17" s="159" t="str">
        <f>IF(AND(ISBLANK(調査票!F$109),ISBLANK(調査票!F$110)),"-",AVERAGE(調査票!F$109:G$110))</f>
        <v>-</v>
      </c>
      <c r="E17" s="569"/>
    </row>
    <row r="18" spans="2:5" ht="20.100000000000001" customHeight="1">
      <c r="B18" s="657" t="s">
        <v>755</v>
      </c>
      <c r="C18" s="247" t="s">
        <v>763</v>
      </c>
      <c r="D18" s="159" t="str">
        <f>IF(AND(ISBLANK(調査票!F$29),ISBLANK(調査票!F$30),ISBLANK(調査票!F$31),ISBLANK(調査票!F$32)),"-",AVERAGE(調査票!F$29:G$32))</f>
        <v>-</v>
      </c>
      <c r="E18" s="569"/>
    </row>
    <row r="19" spans="2:5" ht="20.100000000000001" customHeight="1">
      <c r="B19" s="649"/>
      <c r="C19" s="247" t="s">
        <v>803</v>
      </c>
      <c r="D19" s="159" t="str">
        <f>IF(AND(ISBLANK(調査票!F$84),ISBLANK(調査票!F$85)),"-",AVERAGE(調査票!F$84:G$85))</f>
        <v>-</v>
      </c>
      <c r="E19" s="569"/>
    </row>
    <row r="20" spans="2:5" ht="20.100000000000001" customHeight="1">
      <c r="B20" s="650"/>
      <c r="C20" s="247" t="s">
        <v>809</v>
      </c>
      <c r="D20" s="159" t="str">
        <f>IF(AND(ISBLANK(調査票!F$86),ISBLANK(調査票!F$87)),"-",AVERAGE(調査票!F$86:G$87))</f>
        <v>-</v>
      </c>
      <c r="E20" s="569"/>
    </row>
    <row r="21" spans="2:5" ht="20.100000000000001" customHeight="1">
      <c r="B21" s="248" t="s">
        <v>756</v>
      </c>
      <c r="C21" s="247" t="s">
        <v>763</v>
      </c>
      <c r="D21" s="159" t="str">
        <f>IF(AND(ISBLANK(調査票!F$33),ISBLANK(調査票!F$34),ISBLANK(調査票!F$35),ISBLANK(調査票!F$36)),"-",AVERAGE(調査票!F$33:G$36))</f>
        <v>-</v>
      </c>
      <c r="E21" s="569"/>
    </row>
    <row r="22" spans="2:5" ht="20.100000000000001" customHeight="1">
      <c r="B22" s="657" t="s">
        <v>757</v>
      </c>
      <c r="C22" s="247" t="s">
        <v>765</v>
      </c>
      <c r="D22" s="159" t="str">
        <f>IF(AND(ISBLANK(調査票!F$37),ISBLANK(調査票!F$38)),"-",AVERAGE(調査票!F$37:G$38))</f>
        <v>-</v>
      </c>
      <c r="E22" s="569"/>
    </row>
    <row r="23" spans="2:5" ht="20.100000000000001" customHeight="1">
      <c r="B23" s="649"/>
      <c r="C23" s="247" t="s">
        <v>805</v>
      </c>
      <c r="D23" s="159" t="str">
        <f>IF(AND(ISBLANK(調査票!F$93),ISBLANK(調査票!F$94)),"-",AVERAGE(調査票!F$93:G$94))</f>
        <v>-</v>
      </c>
      <c r="E23" s="569"/>
    </row>
    <row r="24" spans="2:5" ht="20.100000000000001" customHeight="1">
      <c r="B24" s="649"/>
      <c r="C24" s="247" t="s">
        <v>806</v>
      </c>
      <c r="D24" s="159" t="str">
        <f>IF(AND(ISBLANK(調査票!F$95),ISBLANK(調査票!F$96)),"-",AVERAGE(調査票!F$95:G$96))</f>
        <v>-</v>
      </c>
      <c r="E24" s="569"/>
    </row>
    <row r="25" spans="2:5" ht="20.100000000000001" customHeight="1">
      <c r="B25" s="650"/>
      <c r="C25" s="247" t="s">
        <v>807</v>
      </c>
      <c r="D25" s="159" t="str">
        <f>IF(AND(ISBLANK(調査票!F$97),ISBLANK(調査票!F$98)),"-",AVERAGE(調査票!F$97:G$98))</f>
        <v>-</v>
      </c>
      <c r="E25" s="569"/>
    </row>
    <row r="26" spans="2:5" ht="20.100000000000001" customHeight="1">
      <c r="B26" s="248" t="s">
        <v>761</v>
      </c>
      <c r="C26" s="247" t="s">
        <v>766</v>
      </c>
      <c r="D26" s="159" t="str">
        <f>IF(AND(ISBLANK(調査票!F$102),ISBLANK(調査票!F$103),ISBLANK(調査票!F$104)),"-",AVERAGE(調査票!F$102:G$104))</f>
        <v>-</v>
      </c>
      <c r="E26" s="569"/>
    </row>
    <row r="27" spans="2:5" ht="20.100000000000001" customHeight="1">
      <c r="B27" s="248" t="s">
        <v>762</v>
      </c>
      <c r="C27" s="247" t="s">
        <v>764</v>
      </c>
      <c r="D27" s="159" t="str">
        <f>IF(AND(ISBLANK(調査票!F$111),ISBLANK(調査票!F$112),ISBLANK(調査票!F$113)),"-",AVERAGE(調査票!F$111:G$113))</f>
        <v>-</v>
      </c>
      <c r="E27" s="569"/>
    </row>
    <row r="28" spans="2:5" ht="20.100000000000001" customHeight="1" thickBot="1">
      <c r="B28" s="249" t="s">
        <v>767</v>
      </c>
      <c r="C28" s="250" t="s">
        <v>764</v>
      </c>
      <c r="D28" s="160" t="str">
        <f>IF(AND(ISBLANK(調査票!F$114),ISBLANK(調査票!F$115),ISBLANK(調査票!F$116),ISBLANK(調査票!F$117)),"-",AVERAGE(調査票!F$114:G$117))</f>
        <v>-</v>
      </c>
      <c r="E28" s="643"/>
    </row>
    <row r="29" spans="2:5" s="120" customFormat="1" ht="20.100000000000001" customHeight="1" thickTop="1" thickBot="1">
      <c r="B29" s="251" t="s">
        <v>758</v>
      </c>
      <c r="C29" s="251" t="s">
        <v>777</v>
      </c>
      <c r="D29" s="252" t="s">
        <v>759</v>
      </c>
      <c r="E29" s="253" t="s">
        <v>779</v>
      </c>
    </row>
    <row r="30" spans="2:5" ht="20.100000000000001" customHeight="1" thickTop="1">
      <c r="B30" s="648" t="s">
        <v>754</v>
      </c>
      <c r="C30" s="246" t="s">
        <v>763</v>
      </c>
      <c r="D30" s="158" t="str">
        <f>IF(AND(ISBLANK(調査票!H$25),ISBLANK(調査票!H$26),ISBLANK(調査票!H$27),ISBLANK(調査票!H$28)),"-",AVERAGE(調査票!H$25:I$28))</f>
        <v>-</v>
      </c>
      <c r="E30" s="642" t="s">
        <v>880</v>
      </c>
    </row>
    <row r="31" spans="2:5" ht="20.100000000000001" customHeight="1">
      <c r="B31" s="649"/>
      <c r="C31" s="247" t="s">
        <v>801</v>
      </c>
      <c r="D31" s="159" t="str">
        <f>IF(AND(ISBLANK(調査票!H$80),ISBLANK(調査票!H$81)),"-",AVERAGE(調査票!H$80:I$81))</f>
        <v>-</v>
      </c>
      <c r="E31" s="569"/>
    </row>
    <row r="32" spans="2:5" ht="20.100000000000001" customHeight="1">
      <c r="B32" s="649"/>
      <c r="C32" s="247" t="s">
        <v>802</v>
      </c>
      <c r="D32" s="159" t="str">
        <f>IF(AND(ISBLANK(調査票!H$82),ISBLANK(調査票!H$83)),"-",AVERAGE(調査票!H$82:I$83))</f>
        <v>-</v>
      </c>
      <c r="E32" s="569"/>
    </row>
    <row r="33" spans="2:5" ht="20.100000000000001" customHeight="1">
      <c r="B33" s="649"/>
      <c r="C33" s="247" t="s">
        <v>808</v>
      </c>
      <c r="D33" s="159" t="str">
        <f>IF(AND(ISBLANK(調査票!H$109),ISBLANK(調査票!H$110)),"-",AVERAGE(調査票!H$109:I$110))</f>
        <v>-</v>
      </c>
      <c r="E33" s="569"/>
    </row>
    <row r="34" spans="2:5" ht="20.100000000000001" customHeight="1">
      <c r="B34" s="657" t="s">
        <v>755</v>
      </c>
      <c r="C34" s="247" t="s">
        <v>763</v>
      </c>
      <c r="D34" s="159" t="str">
        <f>IF(AND(ISBLANK(調査票!H$29),ISBLANK(調査票!H$30),ISBLANK(調査票!H$31),ISBLANK(調査票!H$32)),"-",AVERAGE(調査票!H$29:I$32))</f>
        <v>-</v>
      </c>
      <c r="E34" s="569"/>
    </row>
    <row r="35" spans="2:5" ht="20.100000000000001" customHeight="1">
      <c r="B35" s="649"/>
      <c r="C35" s="247" t="s">
        <v>803</v>
      </c>
      <c r="D35" s="159" t="str">
        <f>IF(AND(ISBLANK(調査票!H$84),ISBLANK(調査票!H$85)),"-",AVERAGE(調査票!H$84:I$85))</f>
        <v>-</v>
      </c>
      <c r="E35" s="569"/>
    </row>
    <row r="36" spans="2:5" ht="20.100000000000001" customHeight="1">
      <c r="B36" s="649"/>
      <c r="C36" s="247" t="s">
        <v>804</v>
      </c>
      <c r="D36" s="159" t="str">
        <f>IF(AND(ISBLANK(調査票!H$86),ISBLANK(調査票!H$87)),"-",AVERAGE(調査票!H$86:I$87))</f>
        <v>-</v>
      </c>
      <c r="E36" s="569"/>
    </row>
    <row r="37" spans="2:5" ht="20.100000000000001" customHeight="1">
      <c r="B37" s="248" t="s">
        <v>756</v>
      </c>
      <c r="C37" s="247" t="s">
        <v>763</v>
      </c>
      <c r="D37" s="159" t="str">
        <f>IF(AND(ISBLANK(調査票!H$33),ISBLANK(調査票!H$34),ISBLANK(調査票!H$35),ISBLANK(調査票!H$36)),"-",AVERAGE(調査票!H$33:I$36))</f>
        <v>-</v>
      </c>
      <c r="E37" s="569"/>
    </row>
    <row r="38" spans="2:5" ht="20.100000000000001" customHeight="1">
      <c r="B38" s="657" t="s">
        <v>757</v>
      </c>
      <c r="C38" s="247" t="s">
        <v>765</v>
      </c>
      <c r="D38" s="159" t="str">
        <f>IF(AND(ISBLANK(調査票!H$37),ISBLANK(調査票!H$38)),"-",AVERAGE(調査票!H$37:I$38))</f>
        <v>-</v>
      </c>
      <c r="E38" s="569"/>
    </row>
    <row r="39" spans="2:5" ht="20.100000000000001" customHeight="1">
      <c r="B39" s="649"/>
      <c r="C39" s="247" t="s">
        <v>805</v>
      </c>
      <c r="D39" s="159" t="str">
        <f>IF(AND(ISBLANK(調査票!H$93),ISBLANK(調査票!H$94)),"-",AVERAGE(調査票!H$93:I$94))</f>
        <v>-</v>
      </c>
      <c r="E39" s="569"/>
    </row>
    <row r="40" spans="2:5" ht="20.100000000000001" customHeight="1">
      <c r="B40" s="649"/>
      <c r="C40" s="247" t="s">
        <v>806</v>
      </c>
      <c r="D40" s="159" t="str">
        <f>IF(AND(ISBLANK(調査票!H$95),ISBLANK(調査票!H$96)),"-",AVERAGE(調査票!H$95:I$96))</f>
        <v>-</v>
      </c>
      <c r="E40" s="569"/>
    </row>
    <row r="41" spans="2:5" ht="20.100000000000001" customHeight="1">
      <c r="B41" s="649"/>
      <c r="C41" s="247" t="s">
        <v>807</v>
      </c>
      <c r="D41" s="159" t="str">
        <f>IF(AND(ISBLANK(調査票!H$97),ISBLANK(調査票!H$98)),"-",AVERAGE(調査票!H$97:I$98))</f>
        <v>-</v>
      </c>
      <c r="E41" s="569"/>
    </row>
    <row r="42" spans="2:5" ht="20.100000000000001" customHeight="1">
      <c r="B42" s="248" t="s">
        <v>761</v>
      </c>
      <c r="C42" s="247" t="s">
        <v>766</v>
      </c>
      <c r="D42" s="159" t="str">
        <f>IF(AND(ISBLANK(調査票!H$102),ISBLANK(調査票!H$103),ISBLANK(調査票!H$104)),"-",AVERAGE(調査票!H$102:I$104))</f>
        <v>-</v>
      </c>
      <c r="E42" s="569"/>
    </row>
    <row r="43" spans="2:5" ht="20.100000000000001" customHeight="1">
      <c r="B43" s="248" t="s">
        <v>762</v>
      </c>
      <c r="C43" s="247" t="s">
        <v>764</v>
      </c>
      <c r="D43" s="159" t="str">
        <f>IF(AND(ISBLANK(調査票!H$111),ISBLANK(調査票!H$112),ISBLANK(調査票!H$113)),"-",AVERAGE(調査票!H$111:I$113))</f>
        <v>-</v>
      </c>
      <c r="E43" s="569"/>
    </row>
    <row r="44" spans="2:5" ht="20.100000000000001" customHeight="1" thickBot="1">
      <c r="B44" s="248" t="s">
        <v>767</v>
      </c>
      <c r="C44" s="247" t="s">
        <v>764</v>
      </c>
      <c r="D44" s="160" t="str">
        <f>IF(AND(ISBLANK(調査票!H$114),ISBLANK(調査票!H$115),ISBLANK(調査票!H$116),ISBLANK(調査票!H$117)),"-",AVERAGE(調査票!H$114:I$117))</f>
        <v>-</v>
      </c>
      <c r="E44" s="571"/>
    </row>
    <row r="45" spans="2:5" ht="9.9499999999999993" customHeight="1">
      <c r="B45" s="222"/>
      <c r="C45" s="254"/>
      <c r="D45" s="243"/>
      <c r="E45" s="243"/>
    </row>
    <row r="46" spans="2:5" ht="18" customHeight="1">
      <c r="B46" s="165" t="s">
        <v>786</v>
      </c>
      <c r="C46" s="254"/>
      <c r="D46" s="243"/>
      <c r="E46" s="243"/>
    </row>
    <row r="47" spans="2:5" s="120" customFormat="1" ht="20.100000000000001" customHeight="1" thickBot="1">
      <c r="B47" s="244" t="s">
        <v>758</v>
      </c>
      <c r="C47" s="244" t="s">
        <v>772</v>
      </c>
      <c r="D47" s="245" t="s">
        <v>788</v>
      </c>
      <c r="E47" s="240" t="s">
        <v>779</v>
      </c>
    </row>
    <row r="48" spans="2:5" ht="39.950000000000003" customHeight="1" thickTop="1">
      <c r="B48" s="648" t="s">
        <v>760</v>
      </c>
      <c r="C48" s="255" t="s">
        <v>810</v>
      </c>
      <c r="D48" s="158" t="str">
        <f>IF(AND(ISBLANK(調査票!F$42),ISBLANK(調査票!F$43),ISBLANK(調査票!F$44),ISBLANK(調査票!F$45),ISBLANK(調査票!F$46),ISBLANK(調査票!F$47)),"-",AVERAGE(調査票!F$42:G$47))</f>
        <v>-</v>
      </c>
      <c r="E48" s="256" t="s">
        <v>813</v>
      </c>
    </row>
    <row r="49" spans="2:5" ht="39.950000000000003" customHeight="1">
      <c r="B49" s="649"/>
      <c r="C49" s="255" t="s">
        <v>774</v>
      </c>
      <c r="D49" s="159" t="str">
        <f>IF(AND(ISBLANK(調査票!H$42),ISBLANK(調査票!H$43),ISBLANK(調査票!H$44),ISBLANK(調査票!H$45),ISBLANK(調査票!H$46),ISBLANK(調査票!H$47)),"-",AVERAGE(調査票!H$42:H$47))</f>
        <v>-</v>
      </c>
      <c r="E49" s="256" t="s">
        <v>814</v>
      </c>
    </row>
    <row r="50" spans="2:5" ht="39.950000000000003" customHeight="1" thickBot="1">
      <c r="B50" s="650"/>
      <c r="C50" s="257" t="s">
        <v>773</v>
      </c>
      <c r="D50" s="160" t="str">
        <f>IF(AND(ISBLANK(調査票!J$42),ISBLANK(調査票!J$43),ISBLANK(調査票!J$44),ISBLANK(調査票!J$45),ISBLANK(調査票!J$46),ISBLANK(調査票!J$47)),"-",AVERAGE(調査票!J$42:K$47))</f>
        <v>-</v>
      </c>
      <c r="E50" s="258" t="s">
        <v>881</v>
      </c>
    </row>
    <row r="51" spans="2:5" ht="9.9499999999999993" customHeight="1">
      <c r="B51" s="222"/>
      <c r="C51" s="254"/>
      <c r="D51" s="243"/>
      <c r="E51" s="243"/>
    </row>
    <row r="52" spans="2:5" ht="18" customHeight="1">
      <c r="B52" s="165" t="s">
        <v>787</v>
      </c>
      <c r="C52" s="222"/>
      <c r="D52" s="243"/>
      <c r="E52" s="243"/>
    </row>
    <row r="53" spans="2:5" s="120" customFormat="1" ht="20.100000000000001" customHeight="1" thickBot="1">
      <c r="B53" s="644" t="s">
        <v>789</v>
      </c>
      <c r="C53" s="645"/>
      <c r="D53" s="245" t="s">
        <v>788</v>
      </c>
      <c r="E53" s="240" t="s">
        <v>779</v>
      </c>
    </row>
    <row r="54" spans="2:5" ht="39.950000000000003" customHeight="1" thickTop="1">
      <c r="B54" s="635" t="s">
        <v>780</v>
      </c>
      <c r="C54" s="636"/>
      <c r="D54" s="158" t="str">
        <f>IF(ISBLANK(調査票!J64),"-",調査票!J64)</f>
        <v>-</v>
      </c>
      <c r="E54" s="256" t="s">
        <v>813</v>
      </c>
    </row>
    <row r="55" spans="2:5" ht="39.950000000000003" customHeight="1">
      <c r="B55" s="637" t="s">
        <v>781</v>
      </c>
      <c r="C55" s="638"/>
      <c r="D55" s="159" t="str">
        <f>IF(ISBLANK(調査票!J66),"-",調査票!J66)</f>
        <v>-</v>
      </c>
      <c r="E55" s="256" t="s">
        <v>814</v>
      </c>
    </row>
    <row r="56" spans="2:5" ht="39.950000000000003" customHeight="1">
      <c r="B56" s="637" t="s">
        <v>782</v>
      </c>
      <c r="C56" s="638"/>
      <c r="D56" s="159" t="str">
        <f>IF(ISBLANK(調査票!J67),"-",調査票!J67)</f>
        <v>-</v>
      </c>
      <c r="E56" s="258" t="s">
        <v>881</v>
      </c>
    </row>
    <row r="57" spans="2:5" ht="60" customHeight="1" thickBot="1">
      <c r="B57" s="637" t="s">
        <v>783</v>
      </c>
      <c r="C57" s="638"/>
      <c r="D57" s="259" t="str">
        <f>IF(ISBLANK(調査票!J68),"-",調査票!J68)</f>
        <v>-</v>
      </c>
      <c r="E57" s="258" t="s">
        <v>815</v>
      </c>
    </row>
    <row r="58" spans="2:5" ht="9.9499999999999993" customHeight="1">
      <c r="B58" s="222"/>
      <c r="C58" s="254"/>
      <c r="D58" s="243"/>
      <c r="E58" s="243"/>
    </row>
    <row r="59" spans="2:5" ht="18" customHeight="1">
      <c r="B59" s="165" t="s">
        <v>790</v>
      </c>
      <c r="C59" s="222"/>
      <c r="D59" s="243"/>
      <c r="E59" s="243"/>
    </row>
    <row r="60" spans="2:5" s="120" customFormat="1" ht="20.100000000000001" customHeight="1" thickBot="1">
      <c r="B60" s="644" t="s">
        <v>772</v>
      </c>
      <c r="C60" s="645"/>
      <c r="D60" s="260" t="s">
        <v>769</v>
      </c>
      <c r="E60" s="240" t="s">
        <v>779</v>
      </c>
    </row>
    <row r="61" spans="2:5" ht="39.950000000000003" customHeight="1" thickTop="1">
      <c r="B61" s="635" t="s">
        <v>768</v>
      </c>
      <c r="C61" s="636"/>
      <c r="D61" s="158" t="str">
        <f>IF(ISBLANK(調査票!J71),"-",調査票!J71)</f>
        <v>-</v>
      </c>
      <c r="E61" s="256" t="s">
        <v>882</v>
      </c>
    </row>
    <row r="62" spans="2:5" ht="39.950000000000003" customHeight="1">
      <c r="B62" s="637" t="s">
        <v>770</v>
      </c>
      <c r="C62" s="638"/>
      <c r="D62" s="159" t="str">
        <f>IF(ISBLANK(調査票!J177),"-",調査票!J177)</f>
        <v>-</v>
      </c>
      <c r="E62" s="647" t="s">
        <v>883</v>
      </c>
    </row>
    <row r="63" spans="2:5" ht="39.950000000000003" customHeight="1" thickBot="1">
      <c r="B63" s="637" t="s">
        <v>771</v>
      </c>
      <c r="C63" s="638"/>
      <c r="D63" s="160" t="str">
        <f>IF(ISBLANK(調査票!J182),"-",調査票!J182)</f>
        <v>-</v>
      </c>
      <c r="E63" s="647"/>
    </row>
    <row r="64" spans="2:5" s="120" customFormat="1" ht="20.100000000000001" customHeight="1" thickBot="1">
      <c r="B64" s="644" t="s">
        <v>772</v>
      </c>
      <c r="C64" s="645"/>
      <c r="D64" s="260" t="s">
        <v>811</v>
      </c>
      <c r="E64" s="240" t="s">
        <v>779</v>
      </c>
    </row>
    <row r="65" spans="2:5" ht="39.950000000000003" customHeight="1" thickTop="1">
      <c r="B65" s="635" t="s">
        <v>768</v>
      </c>
      <c r="C65" s="636"/>
      <c r="D65" s="158" t="str">
        <f>IF(ISBLANK(調査票!J72),"-",調査票!J72)</f>
        <v>-</v>
      </c>
      <c r="E65" s="639" t="s">
        <v>816</v>
      </c>
    </row>
    <row r="66" spans="2:5" ht="39.950000000000003" customHeight="1">
      <c r="B66" s="637" t="s">
        <v>770</v>
      </c>
      <c r="C66" s="638"/>
      <c r="D66" s="159" t="str">
        <f>IF(ISBLANK(調査票!J178),"-",調査票!J178)</f>
        <v>-</v>
      </c>
      <c r="E66" s="640"/>
    </row>
    <row r="67" spans="2:5" ht="39.950000000000003" customHeight="1" thickBot="1">
      <c r="B67" s="637" t="s">
        <v>771</v>
      </c>
      <c r="C67" s="638"/>
      <c r="D67" s="160" t="str">
        <f>IF(ISBLANK(調査票!J183),"-",調査票!J183)</f>
        <v>-</v>
      </c>
      <c r="E67" s="641"/>
    </row>
  </sheetData>
  <sheetProtection algorithmName="SHA-512" hashValue="R74ZMMIDPvOkmDghsj3MWeXfXiv+AsLIyxYZJORbxeD2TC5HmVRcQL9pPsRTEbBQOA02WjYlldNdDx/udd8plQ==" saltValue="SGFRMh+HdJ7SZvYoesUTMg==" spinCount="100000" sheet="1" objects="1" scenarios="1"/>
  <mergeCells count="35">
    <mergeCell ref="G5:H5"/>
    <mergeCell ref="B63:C63"/>
    <mergeCell ref="B14:B17"/>
    <mergeCell ref="B18:B20"/>
    <mergeCell ref="B22:B25"/>
    <mergeCell ref="B30:B33"/>
    <mergeCell ref="B34:B36"/>
    <mergeCell ref="B38:B41"/>
    <mergeCell ref="B56:C56"/>
    <mergeCell ref="B57:C57"/>
    <mergeCell ref="B60:C60"/>
    <mergeCell ref="B61:C61"/>
    <mergeCell ref="B62:C62"/>
    <mergeCell ref="E62:E63"/>
    <mergeCell ref="E7:E8"/>
    <mergeCell ref="E30:E44"/>
    <mergeCell ref="C2:D2"/>
    <mergeCell ref="C3:D3"/>
    <mergeCell ref="C4:D4"/>
    <mergeCell ref="C5:D5"/>
    <mergeCell ref="C6:D6"/>
    <mergeCell ref="E14:E28"/>
    <mergeCell ref="B64:C64"/>
    <mergeCell ref="C7:D7"/>
    <mergeCell ref="C8:D8"/>
    <mergeCell ref="C9:D9"/>
    <mergeCell ref="C10:D10"/>
    <mergeCell ref="B53:C53"/>
    <mergeCell ref="B48:B50"/>
    <mergeCell ref="B65:C65"/>
    <mergeCell ref="B66:C66"/>
    <mergeCell ref="B67:C67"/>
    <mergeCell ref="E65:E67"/>
    <mergeCell ref="B54:C54"/>
    <mergeCell ref="B55:C55"/>
  </mergeCells>
  <phoneticPr fontId="62"/>
  <printOptions horizontalCentered="1"/>
  <pageMargins left="0.39370078740157483" right="0.39370078740157483" top="0.39370078740157483" bottom="0.19685039370078741" header="0.31496062992125984" footer="0.31496062992125984"/>
  <pageSetup paperSize="9" orientation="portrait" r:id="rId1"/>
  <rowBreaks count="1" manualBreakCount="1">
    <brk id="44" min="1"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E112"/>
  <sheetViews>
    <sheetView showGridLines="0" view="pageBreakPreview" zoomScale="85" zoomScaleNormal="115" zoomScaleSheetLayoutView="85" workbookViewId="0">
      <selection activeCell="O12" sqref="O12"/>
    </sheetView>
  </sheetViews>
  <sheetFormatPr defaultColWidth="10.83203125" defaultRowHeight="20.100000000000001" customHeight="1"/>
  <cols>
    <col min="1" max="15" width="10.83203125" style="23" customWidth="1"/>
    <col min="16" max="16384" width="10.83203125" style="19"/>
  </cols>
  <sheetData>
    <row r="1" spans="1:31" s="23" customFormat="1" ht="20.100000000000001" customHeight="1">
      <c r="A1" s="143" t="s">
        <v>263</v>
      </c>
      <c r="B1" s="144"/>
      <c r="C1" s="145" t="s">
        <v>294</v>
      </c>
      <c r="D1" s="32"/>
      <c r="E1" s="143" t="s">
        <v>344</v>
      </c>
      <c r="F1" s="32"/>
      <c r="G1" s="143" t="s">
        <v>341</v>
      </c>
      <c r="H1" s="32"/>
      <c r="I1" s="143" t="s">
        <v>526</v>
      </c>
      <c r="J1" s="144"/>
      <c r="K1" s="143" t="s">
        <v>628</v>
      </c>
      <c r="L1" s="144"/>
      <c r="M1" s="143" t="s">
        <v>721</v>
      </c>
      <c r="P1" s="19"/>
      <c r="Q1" s="19"/>
      <c r="R1" s="19"/>
      <c r="S1" s="19"/>
      <c r="T1" s="19"/>
      <c r="U1" s="19"/>
      <c r="V1" s="19"/>
      <c r="W1" s="19"/>
      <c r="X1" s="19"/>
      <c r="Y1" s="19"/>
      <c r="Z1" s="19"/>
      <c r="AA1" s="19"/>
      <c r="AB1" s="19"/>
      <c r="AC1" s="19"/>
      <c r="AD1" s="19"/>
      <c r="AE1" s="19"/>
    </row>
    <row r="2" spans="1:31" s="23" customFormat="1" ht="20.100000000000001" customHeight="1">
      <c r="A2" s="23" t="s">
        <v>477</v>
      </c>
      <c r="C2" s="23" t="s">
        <v>479</v>
      </c>
      <c r="E2" s="23" t="s">
        <v>337</v>
      </c>
      <c r="G2" s="23" t="s">
        <v>342</v>
      </c>
      <c r="I2" s="23" t="s">
        <v>527</v>
      </c>
      <c r="J2" s="144"/>
      <c r="K2" s="144" t="s">
        <v>625</v>
      </c>
      <c r="L2" s="144"/>
      <c r="M2" s="27" t="s">
        <v>723</v>
      </c>
      <c r="P2" s="19"/>
      <c r="Q2" s="19"/>
      <c r="R2" s="19"/>
      <c r="S2" s="19"/>
      <c r="T2" s="19"/>
      <c r="U2" s="19"/>
      <c r="V2" s="19"/>
      <c r="W2" s="19"/>
      <c r="X2" s="19"/>
      <c r="Y2" s="19"/>
      <c r="Z2" s="19"/>
      <c r="AA2" s="19"/>
      <c r="AB2" s="19"/>
      <c r="AC2" s="19"/>
      <c r="AD2" s="19"/>
      <c r="AE2" s="19"/>
    </row>
    <row r="3" spans="1:31" s="23" customFormat="1" ht="20.100000000000001" customHeight="1">
      <c r="A3" s="23" t="s">
        <v>275</v>
      </c>
      <c r="C3" s="23" t="s">
        <v>264</v>
      </c>
      <c r="E3" s="23" t="s">
        <v>521</v>
      </c>
      <c r="G3" s="23" t="s">
        <v>343</v>
      </c>
      <c r="I3" s="23" t="s">
        <v>528</v>
      </c>
      <c r="J3" s="144"/>
      <c r="K3" s="144" t="s">
        <v>626</v>
      </c>
      <c r="L3" s="144"/>
      <c r="M3" s="27" t="s">
        <v>724</v>
      </c>
      <c r="P3" s="19"/>
      <c r="Q3" s="19"/>
      <c r="R3" s="19"/>
      <c r="S3" s="19"/>
      <c r="T3" s="19"/>
      <c r="U3" s="19"/>
      <c r="V3" s="19"/>
      <c r="W3" s="19"/>
      <c r="X3" s="19"/>
      <c r="Y3" s="19"/>
      <c r="Z3" s="19"/>
      <c r="AA3" s="19"/>
      <c r="AB3" s="19"/>
      <c r="AC3" s="19"/>
      <c r="AD3" s="19"/>
      <c r="AE3" s="19"/>
    </row>
    <row r="4" spans="1:31" s="23" customFormat="1" ht="20.100000000000001" customHeight="1">
      <c r="A4" s="23" t="s">
        <v>277</v>
      </c>
      <c r="C4" s="23" t="s">
        <v>265</v>
      </c>
      <c r="E4" s="23" t="s">
        <v>708</v>
      </c>
      <c r="I4" s="23" t="s">
        <v>531</v>
      </c>
      <c r="K4" s="23" t="s">
        <v>627</v>
      </c>
      <c r="M4" s="146" t="s">
        <v>722</v>
      </c>
      <c r="P4" s="19"/>
      <c r="Q4" s="19"/>
      <c r="R4" s="19"/>
      <c r="S4" s="19"/>
      <c r="T4" s="19"/>
      <c r="U4" s="19"/>
      <c r="V4" s="19"/>
      <c r="W4" s="19"/>
      <c r="X4" s="19"/>
      <c r="Y4" s="19"/>
      <c r="Z4" s="19"/>
      <c r="AA4" s="19"/>
      <c r="AB4" s="19"/>
      <c r="AC4" s="19"/>
      <c r="AD4" s="19"/>
      <c r="AE4" s="19"/>
    </row>
    <row r="5" spans="1:31" s="23" customFormat="1" ht="20.100000000000001" customHeight="1">
      <c r="A5" s="23" t="s">
        <v>279</v>
      </c>
      <c r="C5" s="23" t="s">
        <v>266</v>
      </c>
      <c r="E5" s="23" t="s">
        <v>522</v>
      </c>
      <c r="P5" s="19"/>
      <c r="Q5" s="19"/>
      <c r="R5" s="19"/>
      <c r="S5" s="19"/>
      <c r="T5" s="19"/>
      <c r="U5" s="19"/>
      <c r="V5" s="19"/>
      <c r="W5" s="19"/>
      <c r="X5" s="19"/>
      <c r="Y5" s="19"/>
      <c r="Z5" s="19"/>
      <c r="AA5" s="19"/>
      <c r="AB5" s="19"/>
      <c r="AC5" s="19"/>
      <c r="AD5" s="19"/>
      <c r="AE5" s="19"/>
    </row>
    <row r="6" spans="1:31" s="23" customFormat="1" ht="20.100000000000001" customHeight="1">
      <c r="A6" s="23" t="s">
        <v>283</v>
      </c>
      <c r="C6" s="23" t="s">
        <v>267</v>
      </c>
      <c r="E6" s="23" t="s">
        <v>523</v>
      </c>
      <c r="P6" s="19"/>
      <c r="Q6" s="19"/>
      <c r="R6" s="19"/>
      <c r="S6" s="19"/>
      <c r="T6" s="19"/>
      <c r="U6" s="19"/>
      <c r="V6" s="19"/>
      <c r="W6" s="19"/>
      <c r="X6" s="19"/>
      <c r="Y6" s="19"/>
      <c r="Z6" s="19"/>
      <c r="AA6" s="19"/>
      <c r="AB6" s="19"/>
      <c r="AC6" s="19"/>
      <c r="AD6" s="19"/>
      <c r="AE6" s="19"/>
    </row>
    <row r="7" spans="1:31" s="23" customFormat="1" ht="20.100000000000001" customHeight="1">
      <c r="A7" s="23" t="s">
        <v>478</v>
      </c>
      <c r="C7" s="23" t="s">
        <v>268</v>
      </c>
      <c r="P7" s="19"/>
      <c r="Q7" s="19"/>
      <c r="R7" s="19"/>
      <c r="S7" s="19"/>
      <c r="T7" s="19"/>
      <c r="U7" s="19"/>
      <c r="V7" s="19"/>
      <c r="W7" s="19"/>
      <c r="X7" s="19"/>
      <c r="Y7" s="19"/>
      <c r="Z7" s="19"/>
      <c r="AA7" s="19"/>
      <c r="AB7" s="19"/>
      <c r="AC7" s="19"/>
      <c r="AD7" s="19"/>
      <c r="AE7" s="19"/>
    </row>
    <row r="8" spans="1:31" s="23" customFormat="1" ht="20.100000000000001" customHeight="1">
      <c r="A8" s="23" t="s">
        <v>749</v>
      </c>
      <c r="C8" s="23" t="s">
        <v>269</v>
      </c>
      <c r="P8" s="19"/>
      <c r="Q8" s="19"/>
      <c r="R8" s="19"/>
      <c r="S8" s="19"/>
      <c r="T8" s="19"/>
      <c r="U8" s="19"/>
      <c r="V8" s="19"/>
      <c r="W8" s="19"/>
      <c r="X8" s="19"/>
      <c r="Y8" s="19"/>
      <c r="Z8" s="19"/>
      <c r="AA8" s="19"/>
      <c r="AB8" s="19"/>
      <c r="AC8" s="19"/>
      <c r="AD8" s="19"/>
      <c r="AE8" s="19"/>
    </row>
    <row r="9" spans="1:31" s="23" customFormat="1" ht="20.100000000000001" customHeight="1">
      <c r="A9" s="23" t="s">
        <v>750</v>
      </c>
      <c r="C9" s="23" t="s">
        <v>270</v>
      </c>
      <c r="P9" s="19"/>
      <c r="Q9" s="19"/>
      <c r="R9" s="19"/>
      <c r="S9" s="19"/>
      <c r="T9" s="19"/>
      <c r="U9" s="19"/>
      <c r="V9" s="19"/>
      <c r="W9" s="19"/>
      <c r="X9" s="19"/>
      <c r="Y9" s="19"/>
      <c r="Z9" s="19"/>
      <c r="AA9" s="19"/>
      <c r="AB9" s="19"/>
      <c r="AC9" s="19"/>
      <c r="AD9" s="19"/>
      <c r="AE9" s="19"/>
    </row>
    <row r="10" spans="1:31" s="23" customFormat="1" ht="20.100000000000001" customHeight="1">
      <c r="A10" s="23" t="s">
        <v>751</v>
      </c>
      <c r="C10" s="23" t="s">
        <v>271</v>
      </c>
      <c r="P10" s="19"/>
      <c r="Q10" s="19"/>
      <c r="R10" s="19"/>
      <c r="S10" s="19"/>
      <c r="T10" s="19"/>
      <c r="U10" s="19"/>
      <c r="V10" s="19"/>
      <c r="W10" s="19"/>
      <c r="X10" s="19"/>
      <c r="Y10" s="19"/>
      <c r="Z10" s="19"/>
      <c r="AA10" s="19"/>
      <c r="AB10" s="19"/>
      <c r="AC10" s="19"/>
      <c r="AD10" s="19"/>
      <c r="AE10" s="19"/>
    </row>
    <row r="11" spans="1:31" s="23" customFormat="1" ht="20.100000000000001" customHeight="1">
      <c r="A11" s="23" t="s">
        <v>752</v>
      </c>
      <c r="C11" s="23" t="s">
        <v>272</v>
      </c>
      <c r="P11" s="19"/>
      <c r="Q11" s="19"/>
      <c r="R11" s="19"/>
      <c r="S11" s="19"/>
      <c r="T11" s="19"/>
      <c r="U11" s="19"/>
      <c r="V11" s="19"/>
      <c r="W11" s="19"/>
      <c r="X11" s="19"/>
      <c r="Y11" s="19"/>
      <c r="Z11" s="19"/>
      <c r="AA11" s="19"/>
      <c r="AB11" s="19"/>
      <c r="AC11" s="19"/>
      <c r="AD11" s="19"/>
      <c r="AE11" s="19"/>
    </row>
    <row r="12" spans="1:31" s="23" customFormat="1" ht="20.100000000000001" customHeight="1">
      <c r="C12" s="23" t="s">
        <v>273</v>
      </c>
      <c r="P12" s="19"/>
      <c r="Q12" s="19"/>
      <c r="R12" s="19"/>
      <c r="S12" s="19"/>
      <c r="T12" s="19"/>
      <c r="U12" s="19"/>
      <c r="V12" s="19"/>
      <c r="W12" s="19"/>
      <c r="X12" s="19"/>
      <c r="Y12" s="19"/>
      <c r="Z12" s="19"/>
      <c r="AA12" s="19"/>
      <c r="AB12" s="19"/>
      <c r="AC12" s="19"/>
      <c r="AD12" s="19"/>
      <c r="AE12" s="19"/>
    </row>
    <row r="13" spans="1:31" s="23" customFormat="1" ht="20.100000000000001" customHeight="1">
      <c r="N13" s="28"/>
      <c r="P13" s="19"/>
      <c r="Q13" s="19"/>
      <c r="R13" s="19"/>
      <c r="S13" s="19"/>
      <c r="T13" s="19"/>
      <c r="U13" s="19"/>
      <c r="V13" s="19"/>
      <c r="W13" s="19"/>
      <c r="X13" s="19"/>
      <c r="Y13" s="19"/>
      <c r="Z13" s="19"/>
      <c r="AA13" s="19"/>
      <c r="AB13" s="19"/>
      <c r="AC13" s="19"/>
      <c r="AD13" s="19"/>
      <c r="AE13" s="19"/>
    </row>
    <row r="14" spans="1:31" ht="20.100000000000001" customHeight="1">
      <c r="A14" s="145"/>
      <c r="B14" s="145"/>
      <c r="C14" s="145"/>
      <c r="D14" s="145"/>
      <c r="E14" s="145"/>
      <c r="F14" s="145"/>
      <c r="G14" s="145"/>
      <c r="H14" s="145" t="s">
        <v>21</v>
      </c>
      <c r="I14" s="145"/>
      <c r="J14" s="145"/>
      <c r="K14" s="145"/>
      <c r="L14" s="145"/>
      <c r="M14" s="145"/>
      <c r="N14" s="145"/>
      <c r="O14" s="145"/>
      <c r="P14" s="145"/>
    </row>
    <row r="15" spans="1:31" ht="20.100000000000001" customHeight="1">
      <c r="A15" s="28" t="s">
        <v>274</v>
      </c>
      <c r="B15" s="28" t="s">
        <v>276</v>
      </c>
      <c r="C15" s="28" t="s">
        <v>278</v>
      </c>
      <c r="D15" s="28" t="s">
        <v>280</v>
      </c>
      <c r="E15" s="28" t="s">
        <v>281</v>
      </c>
      <c r="F15" s="28" t="s">
        <v>282</v>
      </c>
      <c r="G15" s="28" t="s">
        <v>284</v>
      </c>
      <c r="H15" s="28" t="s">
        <v>285</v>
      </c>
      <c r="I15" s="28" t="s">
        <v>286</v>
      </c>
      <c r="J15" s="28" t="s">
        <v>288</v>
      </c>
      <c r="K15" s="28" t="s">
        <v>289</v>
      </c>
      <c r="L15" s="28" t="s">
        <v>290</v>
      </c>
      <c r="M15" s="28" t="s">
        <v>291</v>
      </c>
      <c r="N15" s="28" t="s">
        <v>292</v>
      </c>
      <c r="O15" s="28" t="s">
        <v>293</v>
      </c>
      <c r="P15" s="28" t="s">
        <v>287</v>
      </c>
    </row>
    <row r="16" spans="1:31" ht="20.100000000000001" customHeight="1">
      <c r="A16" s="28"/>
      <c r="C16" s="19"/>
      <c r="D16" s="19"/>
      <c r="E16" s="19"/>
      <c r="F16" s="19"/>
      <c r="G16" s="19"/>
      <c r="H16" s="19"/>
      <c r="I16" s="19"/>
      <c r="J16" s="19"/>
      <c r="K16" s="19"/>
      <c r="L16" s="19"/>
      <c r="M16" s="19"/>
      <c r="N16" s="19"/>
      <c r="O16" s="19"/>
    </row>
    <row r="17" spans="1:16" ht="20.100000000000001" customHeight="1">
      <c r="A17" s="145"/>
      <c r="B17" s="145"/>
      <c r="C17" s="145"/>
      <c r="D17" s="145"/>
      <c r="E17" s="145"/>
      <c r="F17" s="145"/>
      <c r="G17" s="145"/>
      <c r="H17" s="143" t="s">
        <v>295</v>
      </c>
      <c r="I17" s="145"/>
      <c r="J17" s="145"/>
      <c r="K17" s="145"/>
      <c r="L17" s="145"/>
      <c r="M17" s="145"/>
      <c r="N17" s="145"/>
      <c r="O17" s="145"/>
      <c r="P17" s="145"/>
    </row>
    <row r="18" spans="1:16" ht="20.100000000000001" customHeight="1">
      <c r="A18" s="28" t="s">
        <v>296</v>
      </c>
      <c r="B18" s="28" t="s">
        <v>307</v>
      </c>
      <c r="C18" s="28" t="s">
        <v>334</v>
      </c>
      <c r="D18" s="28" t="s">
        <v>311</v>
      </c>
      <c r="E18" s="28" t="s">
        <v>334</v>
      </c>
      <c r="F18" s="28" t="s">
        <v>334</v>
      </c>
      <c r="G18" s="28" t="s">
        <v>313</v>
      </c>
      <c r="H18" s="28" t="s">
        <v>334</v>
      </c>
      <c r="I18" s="28" t="s">
        <v>317</v>
      </c>
      <c r="J18" s="28" t="s">
        <v>321</v>
      </c>
      <c r="K18" s="28" t="s">
        <v>334</v>
      </c>
      <c r="L18" s="28" t="s">
        <v>334</v>
      </c>
      <c r="M18" s="28" t="s">
        <v>334</v>
      </c>
      <c r="N18" s="28" t="s">
        <v>334</v>
      </c>
      <c r="O18" s="28" t="s">
        <v>324</v>
      </c>
      <c r="P18" s="28" t="s">
        <v>324</v>
      </c>
    </row>
    <row r="19" spans="1:16" ht="20.100000000000001" customHeight="1">
      <c r="A19" s="28" t="s">
        <v>297</v>
      </c>
      <c r="B19" s="28" t="s">
        <v>308</v>
      </c>
      <c r="C19" s="28"/>
      <c r="D19" s="28" t="s">
        <v>312</v>
      </c>
      <c r="E19" s="28"/>
      <c r="F19" s="28"/>
      <c r="G19" s="28" t="s">
        <v>314</v>
      </c>
      <c r="H19" s="28"/>
      <c r="I19" s="28" t="s">
        <v>318</v>
      </c>
      <c r="J19" s="28" t="s">
        <v>322</v>
      </c>
      <c r="K19" s="28"/>
      <c r="L19" s="28"/>
      <c r="M19" s="28"/>
      <c r="N19" s="28"/>
      <c r="O19" s="28" t="s">
        <v>325</v>
      </c>
      <c r="P19" s="28" t="s">
        <v>325</v>
      </c>
    </row>
    <row r="20" spans="1:16" ht="20.100000000000001" customHeight="1">
      <c r="A20" s="28" t="s">
        <v>298</v>
      </c>
      <c r="B20" s="28" t="s">
        <v>309</v>
      </c>
      <c r="C20" s="28"/>
      <c r="D20" s="28"/>
      <c r="E20" s="28"/>
      <c r="F20" s="28"/>
      <c r="G20" s="28" t="s">
        <v>315</v>
      </c>
      <c r="H20" s="28"/>
      <c r="I20" s="28" t="s">
        <v>319</v>
      </c>
      <c r="J20" s="28" t="s">
        <v>323</v>
      </c>
      <c r="K20" s="28"/>
      <c r="L20" s="28"/>
      <c r="M20" s="28"/>
      <c r="N20" s="28"/>
      <c r="O20" s="28" t="s">
        <v>326</v>
      </c>
      <c r="P20" s="28" t="s">
        <v>327</v>
      </c>
    </row>
    <row r="21" spans="1:16" ht="20.100000000000001" customHeight="1">
      <c r="A21" s="28" t="s">
        <v>299</v>
      </c>
      <c r="B21" s="28" t="s">
        <v>310</v>
      </c>
      <c r="C21" s="28"/>
      <c r="D21" s="28"/>
      <c r="E21" s="28"/>
      <c r="F21" s="28"/>
      <c r="G21" s="28" t="s">
        <v>316</v>
      </c>
      <c r="H21" s="28"/>
      <c r="I21" s="28" t="s">
        <v>320</v>
      </c>
      <c r="J21" s="28"/>
      <c r="K21" s="28"/>
      <c r="L21" s="28"/>
      <c r="M21" s="28"/>
      <c r="N21" s="28"/>
      <c r="O21" s="28" t="s">
        <v>327</v>
      </c>
      <c r="P21" s="28" t="s">
        <v>328</v>
      </c>
    </row>
    <row r="22" spans="1:16" ht="20.100000000000001" customHeight="1">
      <c r="A22" s="28" t="s">
        <v>300</v>
      </c>
      <c r="B22" s="28"/>
      <c r="C22" s="28"/>
      <c r="D22" s="28"/>
      <c r="E22" s="28"/>
      <c r="F22" s="28"/>
      <c r="G22" s="28"/>
      <c r="H22" s="28"/>
      <c r="I22" s="28"/>
      <c r="J22" s="28"/>
      <c r="K22" s="28"/>
      <c r="L22" s="28"/>
      <c r="M22" s="28"/>
      <c r="N22" s="28"/>
      <c r="O22" s="28" t="s">
        <v>328</v>
      </c>
      <c r="P22" s="28" t="s">
        <v>333</v>
      </c>
    </row>
    <row r="23" spans="1:16" ht="20.100000000000001" customHeight="1">
      <c r="A23" s="28" t="s">
        <v>301</v>
      </c>
      <c r="B23" s="28"/>
      <c r="C23" s="28"/>
      <c r="D23" s="28"/>
      <c r="E23" s="28"/>
      <c r="F23" s="28"/>
      <c r="G23" s="28"/>
      <c r="H23" s="28"/>
      <c r="I23" s="28"/>
      <c r="J23" s="28"/>
      <c r="K23" s="28"/>
      <c r="L23" s="28"/>
      <c r="M23" s="28"/>
      <c r="N23" s="28"/>
      <c r="O23" s="28" t="s">
        <v>329</v>
      </c>
      <c r="P23" s="28"/>
    </row>
    <row r="24" spans="1:16" ht="20.100000000000001" customHeight="1">
      <c r="A24" s="28" t="s">
        <v>302</v>
      </c>
      <c r="B24" s="28"/>
      <c r="C24" s="28"/>
      <c r="D24" s="28"/>
      <c r="E24" s="28"/>
      <c r="F24" s="28"/>
      <c r="G24" s="28"/>
      <c r="H24" s="28"/>
      <c r="I24" s="28"/>
      <c r="J24" s="28"/>
      <c r="K24" s="28"/>
      <c r="L24" s="28"/>
      <c r="M24" s="28"/>
      <c r="N24" s="28"/>
      <c r="O24" s="28" t="s">
        <v>330</v>
      </c>
      <c r="P24" s="28"/>
    </row>
    <row r="25" spans="1:16" ht="20.100000000000001" customHeight="1">
      <c r="A25" s="28" t="s">
        <v>303</v>
      </c>
      <c r="B25" s="28"/>
      <c r="C25" s="28"/>
      <c r="D25" s="28"/>
      <c r="E25" s="28"/>
      <c r="F25" s="28"/>
      <c r="G25" s="28"/>
      <c r="H25" s="28"/>
      <c r="I25" s="28"/>
      <c r="J25" s="28"/>
      <c r="K25" s="28"/>
      <c r="L25" s="28"/>
      <c r="M25" s="28"/>
      <c r="N25" s="28"/>
      <c r="O25" s="28" t="s">
        <v>331</v>
      </c>
      <c r="P25" s="28"/>
    </row>
    <row r="26" spans="1:16" ht="20.100000000000001" customHeight="1">
      <c r="A26" s="28" t="s">
        <v>304</v>
      </c>
      <c r="B26" s="28"/>
      <c r="C26" s="28"/>
      <c r="D26" s="28"/>
      <c r="E26" s="28"/>
      <c r="F26" s="28"/>
      <c r="G26" s="28"/>
      <c r="H26" s="28"/>
      <c r="I26" s="28"/>
      <c r="J26" s="28"/>
      <c r="K26" s="28"/>
      <c r="L26" s="28"/>
      <c r="M26" s="28"/>
      <c r="N26" s="28"/>
      <c r="O26" s="28" t="s">
        <v>332</v>
      </c>
      <c r="P26" s="28"/>
    </row>
    <row r="27" spans="1:16" ht="20.100000000000001" customHeight="1">
      <c r="A27" s="28" t="s">
        <v>305</v>
      </c>
      <c r="B27" s="28"/>
      <c r="C27" s="28"/>
      <c r="D27" s="28"/>
      <c r="E27" s="28"/>
      <c r="F27" s="28"/>
      <c r="G27" s="28"/>
      <c r="H27" s="28"/>
      <c r="I27" s="28"/>
      <c r="J27" s="28"/>
      <c r="K27" s="28"/>
      <c r="L27" s="28"/>
      <c r="M27" s="28"/>
      <c r="N27" s="28"/>
      <c r="O27" s="28"/>
      <c r="P27" s="28"/>
    </row>
    <row r="28" spans="1:16" ht="20.100000000000001" customHeight="1">
      <c r="A28" s="28" t="s">
        <v>306</v>
      </c>
      <c r="B28" s="28"/>
      <c r="C28" s="28"/>
      <c r="D28" s="28"/>
      <c r="E28" s="28"/>
      <c r="F28" s="28"/>
      <c r="G28" s="28"/>
      <c r="H28" s="28"/>
      <c r="I28" s="28"/>
      <c r="J28" s="28"/>
      <c r="K28" s="28"/>
      <c r="L28" s="28"/>
      <c r="M28" s="28"/>
      <c r="N28" s="28"/>
      <c r="O28" s="28"/>
      <c r="P28" s="28"/>
    </row>
    <row r="32" spans="1:16" ht="20.100000000000001" customHeight="1">
      <c r="A32" s="28"/>
      <c r="B32" s="28"/>
      <c r="C32" s="28"/>
      <c r="D32" s="28"/>
      <c r="E32" s="28"/>
      <c r="F32" s="28"/>
      <c r="G32" s="28"/>
      <c r="H32" s="28"/>
      <c r="I32" s="28"/>
      <c r="J32" s="28"/>
      <c r="K32" s="28"/>
      <c r="L32" s="28"/>
      <c r="M32" s="28"/>
      <c r="N32" s="28"/>
      <c r="O32" s="28"/>
      <c r="P32" s="28"/>
    </row>
    <row r="46" spans="16:31" s="23" customFormat="1" ht="20.100000000000001" customHeight="1">
      <c r="P46" s="19"/>
      <c r="Q46" s="19"/>
      <c r="R46" s="19"/>
      <c r="S46" s="19"/>
      <c r="T46" s="19"/>
      <c r="U46" s="19"/>
      <c r="V46" s="19"/>
      <c r="W46" s="19"/>
      <c r="X46" s="19"/>
      <c r="Y46" s="19"/>
      <c r="Z46" s="19"/>
      <c r="AA46" s="19"/>
      <c r="AB46" s="19"/>
      <c r="AC46" s="19"/>
      <c r="AD46" s="19"/>
      <c r="AE46" s="19"/>
    </row>
    <row r="47" spans="16:31" s="23" customFormat="1" ht="20.100000000000001" customHeight="1">
      <c r="P47" s="19"/>
      <c r="Q47" s="19"/>
      <c r="R47" s="19"/>
      <c r="S47" s="19"/>
      <c r="T47" s="19"/>
      <c r="U47" s="19"/>
      <c r="V47" s="19"/>
      <c r="W47" s="19"/>
      <c r="X47" s="19"/>
      <c r="Y47" s="19"/>
      <c r="Z47" s="19"/>
      <c r="AA47" s="19"/>
      <c r="AB47" s="19"/>
      <c r="AC47" s="19"/>
      <c r="AD47" s="19"/>
      <c r="AE47" s="19"/>
    </row>
    <row r="48" spans="16:31" s="23" customFormat="1" ht="20.100000000000001" customHeight="1">
      <c r="P48" s="19"/>
      <c r="Q48" s="19"/>
      <c r="R48" s="19"/>
      <c r="S48" s="19"/>
      <c r="T48" s="19"/>
      <c r="U48" s="19"/>
      <c r="V48" s="19"/>
      <c r="W48" s="19"/>
      <c r="X48" s="19"/>
      <c r="Y48" s="19"/>
      <c r="Z48" s="19"/>
      <c r="AA48" s="19"/>
      <c r="AB48" s="19"/>
      <c r="AC48" s="19"/>
      <c r="AD48" s="19"/>
      <c r="AE48" s="19"/>
    </row>
    <row r="49" spans="1:31" s="23" customFormat="1" ht="20.100000000000001" customHeight="1">
      <c r="A49" s="144"/>
      <c r="B49" s="144"/>
      <c r="P49" s="19"/>
      <c r="Q49" s="19"/>
      <c r="R49" s="19"/>
      <c r="S49" s="19"/>
      <c r="T49" s="19"/>
      <c r="U49" s="19"/>
      <c r="V49" s="19"/>
      <c r="W49" s="19"/>
      <c r="X49" s="19"/>
      <c r="Y49" s="19"/>
      <c r="Z49" s="19"/>
      <c r="AA49" s="19"/>
      <c r="AB49" s="19"/>
      <c r="AC49" s="19"/>
      <c r="AD49" s="19"/>
      <c r="AE49" s="19"/>
    </row>
    <row r="50" spans="1:31" s="23" customFormat="1" ht="20.100000000000001" customHeight="1">
      <c r="A50" s="144"/>
      <c r="B50" s="144"/>
      <c r="P50" s="19"/>
      <c r="Q50" s="19"/>
      <c r="R50" s="19"/>
      <c r="S50" s="19"/>
      <c r="T50" s="19"/>
      <c r="U50" s="19"/>
      <c r="V50" s="19"/>
      <c r="W50" s="19"/>
      <c r="X50" s="19"/>
      <c r="Y50" s="19"/>
      <c r="Z50" s="19"/>
      <c r="AA50" s="19"/>
      <c r="AB50" s="19"/>
      <c r="AC50" s="19"/>
      <c r="AD50" s="19"/>
      <c r="AE50" s="19"/>
    </row>
    <row r="51" spans="1:31" s="23" customFormat="1" ht="20.100000000000001" customHeight="1">
      <c r="A51" s="144"/>
      <c r="B51" s="144"/>
      <c r="P51" s="19"/>
      <c r="Q51" s="19"/>
      <c r="R51" s="19"/>
      <c r="S51" s="19"/>
      <c r="T51" s="19"/>
      <c r="U51" s="19"/>
      <c r="V51" s="19"/>
      <c r="W51" s="19"/>
      <c r="X51" s="19"/>
      <c r="Y51" s="19"/>
      <c r="Z51" s="19"/>
      <c r="AA51" s="19"/>
      <c r="AB51" s="19"/>
      <c r="AC51" s="19"/>
      <c r="AD51" s="19"/>
      <c r="AE51" s="19"/>
    </row>
    <row r="52" spans="1:31" s="23" customFormat="1" ht="20.100000000000001" customHeight="1">
      <c r="A52" s="144"/>
      <c r="B52" s="144"/>
      <c r="P52" s="19"/>
      <c r="Q52" s="19"/>
      <c r="R52" s="19"/>
      <c r="S52" s="19"/>
      <c r="T52" s="19"/>
      <c r="U52" s="19"/>
      <c r="V52" s="19"/>
      <c r="W52" s="19"/>
      <c r="X52" s="19"/>
      <c r="Y52" s="19"/>
      <c r="Z52" s="19"/>
      <c r="AA52" s="19"/>
      <c r="AB52" s="19"/>
      <c r="AC52" s="19"/>
      <c r="AD52" s="19"/>
      <c r="AE52" s="19"/>
    </row>
    <row r="53" spans="1:31" s="23" customFormat="1" ht="20.100000000000001" customHeight="1">
      <c r="A53" s="144"/>
      <c r="B53" s="144"/>
      <c r="P53" s="19"/>
      <c r="Q53" s="19"/>
      <c r="R53" s="19"/>
      <c r="S53" s="19"/>
      <c r="T53" s="19"/>
      <c r="U53" s="19"/>
      <c r="V53" s="19"/>
      <c r="W53" s="19"/>
      <c r="X53" s="19"/>
      <c r="Y53" s="19"/>
      <c r="Z53" s="19"/>
      <c r="AA53" s="19"/>
      <c r="AB53" s="19"/>
      <c r="AC53" s="19"/>
      <c r="AD53" s="19"/>
      <c r="AE53" s="19"/>
    </row>
    <row r="54" spans="1:31" s="23" customFormat="1" ht="20.100000000000001" customHeight="1">
      <c r="A54" s="144"/>
      <c r="B54" s="144"/>
      <c r="P54" s="19"/>
      <c r="Q54" s="19"/>
      <c r="R54" s="19"/>
      <c r="S54" s="19"/>
      <c r="T54" s="19"/>
      <c r="U54" s="19"/>
      <c r="V54" s="19"/>
      <c r="W54" s="19"/>
      <c r="X54" s="19"/>
      <c r="Y54" s="19"/>
      <c r="Z54" s="19"/>
      <c r="AA54" s="19"/>
      <c r="AB54" s="19"/>
      <c r="AC54" s="19"/>
      <c r="AD54" s="19"/>
      <c r="AE54" s="19"/>
    </row>
    <row r="55" spans="1:31" s="23" customFormat="1" ht="20.100000000000001" customHeight="1">
      <c r="A55" s="144"/>
      <c r="B55" s="144"/>
      <c r="P55" s="19"/>
      <c r="Q55" s="19"/>
      <c r="R55" s="19"/>
      <c r="S55" s="19"/>
      <c r="T55" s="19"/>
      <c r="U55" s="19"/>
      <c r="V55" s="19"/>
      <c r="W55" s="19"/>
      <c r="X55" s="19"/>
      <c r="Y55" s="19"/>
      <c r="Z55" s="19"/>
      <c r="AA55" s="19"/>
      <c r="AB55" s="19"/>
      <c r="AC55" s="19"/>
      <c r="AD55" s="19"/>
      <c r="AE55" s="19"/>
    </row>
    <row r="56" spans="1:31" s="23" customFormat="1" ht="20.100000000000001" customHeight="1">
      <c r="A56" s="144"/>
      <c r="B56" s="144"/>
      <c r="P56" s="19"/>
      <c r="Q56" s="19"/>
      <c r="R56" s="19"/>
      <c r="S56" s="19"/>
      <c r="T56" s="19"/>
      <c r="U56" s="19"/>
      <c r="V56" s="19"/>
      <c r="W56" s="19"/>
      <c r="X56" s="19"/>
      <c r="Y56" s="19"/>
      <c r="Z56" s="19"/>
      <c r="AA56" s="19"/>
      <c r="AB56" s="19"/>
      <c r="AC56" s="19"/>
      <c r="AD56" s="19"/>
      <c r="AE56" s="19"/>
    </row>
    <row r="57" spans="1:31" s="23" customFormat="1" ht="20.100000000000001" customHeight="1">
      <c r="A57" s="144"/>
      <c r="B57" s="144"/>
      <c r="P57" s="19"/>
      <c r="Q57" s="19"/>
      <c r="R57" s="19"/>
      <c r="S57" s="19"/>
      <c r="T57" s="19"/>
      <c r="U57" s="19"/>
      <c r="V57" s="19"/>
      <c r="W57" s="19"/>
      <c r="X57" s="19"/>
      <c r="Y57" s="19"/>
      <c r="Z57" s="19"/>
      <c r="AA57" s="19"/>
      <c r="AB57" s="19"/>
      <c r="AC57" s="19"/>
      <c r="AD57" s="19"/>
      <c r="AE57" s="19"/>
    </row>
    <row r="58" spans="1:31" s="23" customFormat="1" ht="20.100000000000001" customHeight="1">
      <c r="A58" s="144"/>
      <c r="B58" s="144"/>
      <c r="P58" s="19"/>
      <c r="Q58" s="19"/>
      <c r="R58" s="19"/>
      <c r="S58" s="19"/>
      <c r="T58" s="19"/>
      <c r="U58" s="19"/>
      <c r="V58" s="19"/>
      <c r="W58" s="19"/>
      <c r="X58" s="19"/>
      <c r="Y58" s="19"/>
      <c r="Z58" s="19"/>
      <c r="AA58" s="19"/>
      <c r="AB58" s="19"/>
      <c r="AC58" s="19"/>
      <c r="AD58" s="19"/>
      <c r="AE58" s="19"/>
    </row>
    <row r="59" spans="1:31" s="23" customFormat="1" ht="20.100000000000001" customHeight="1">
      <c r="P59" s="19"/>
      <c r="Q59" s="19"/>
      <c r="R59" s="19"/>
      <c r="S59" s="19"/>
      <c r="T59" s="19"/>
      <c r="U59" s="19"/>
      <c r="V59" s="19"/>
      <c r="W59" s="19"/>
      <c r="X59" s="19"/>
      <c r="Y59" s="19"/>
      <c r="Z59" s="19"/>
      <c r="AA59" s="19"/>
      <c r="AB59" s="19"/>
      <c r="AC59" s="19"/>
      <c r="AD59" s="19"/>
      <c r="AE59" s="19"/>
    </row>
    <row r="60" spans="1:31" s="23" customFormat="1" ht="20.100000000000001" customHeight="1">
      <c r="P60" s="19"/>
      <c r="Q60" s="19"/>
      <c r="R60" s="19"/>
      <c r="S60" s="19"/>
      <c r="T60" s="19"/>
      <c r="U60" s="19"/>
      <c r="V60" s="19"/>
      <c r="W60" s="19"/>
      <c r="X60" s="19"/>
      <c r="Y60" s="19"/>
      <c r="Z60" s="19"/>
      <c r="AA60" s="19"/>
      <c r="AB60" s="19"/>
      <c r="AC60" s="19"/>
      <c r="AD60" s="19"/>
      <c r="AE60" s="19"/>
    </row>
    <row r="61" spans="1:31" s="23" customFormat="1" ht="20.100000000000001" customHeight="1">
      <c r="P61" s="19"/>
      <c r="Q61" s="19"/>
      <c r="R61" s="19"/>
      <c r="S61" s="19"/>
      <c r="T61" s="19"/>
      <c r="U61" s="19"/>
      <c r="V61" s="19"/>
      <c r="W61" s="19"/>
      <c r="X61" s="19"/>
      <c r="Y61" s="19"/>
      <c r="Z61" s="19"/>
      <c r="AA61" s="19"/>
      <c r="AB61" s="19"/>
      <c r="AC61" s="19"/>
      <c r="AD61" s="19"/>
      <c r="AE61" s="19"/>
    </row>
    <row r="111" spans="1:16" s="23" customFormat="1" ht="20.100000000000001" customHeight="1"/>
    <row r="112" spans="1:16" ht="20.100000000000001" customHeight="1">
      <c r="A112" s="28"/>
      <c r="B112" s="28"/>
      <c r="C112" s="28"/>
      <c r="D112" s="28"/>
      <c r="E112" s="28"/>
      <c r="F112" s="28"/>
      <c r="G112" s="28"/>
      <c r="H112" s="28"/>
      <c r="I112" s="28"/>
      <c r="J112" s="28"/>
      <c r="K112" s="28"/>
      <c r="L112" s="28"/>
      <c r="M112" s="28"/>
      <c r="N112" s="28"/>
      <c r="O112" s="28"/>
      <c r="P112" s="28"/>
    </row>
  </sheetData>
  <dataConsolidate/>
  <phoneticPr fontId="23"/>
  <printOptions horizontalCentered="1"/>
  <pageMargins left="0.25" right="0.25" top="0.75" bottom="0.75" header="0.3" footer="0.3"/>
  <pageSetup paperSize="9" scale="88" fitToHeight="2" orientation="landscape" r:id="rId1"/>
  <headerFoot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P189"/>
  <sheetViews>
    <sheetView view="pageBreakPreview" zoomScaleNormal="85" zoomScaleSheetLayoutView="100" workbookViewId="0">
      <selection activeCell="O12" sqref="O12"/>
    </sheetView>
  </sheetViews>
  <sheetFormatPr defaultRowHeight="11.25"/>
  <cols>
    <col min="1" max="1" width="9.33203125" style="39"/>
    <col min="2" max="2" width="29.33203125" style="39" bestFit="1" customWidth="1"/>
    <col min="3" max="3" width="25.1640625" style="39" bestFit="1" customWidth="1"/>
    <col min="4" max="8" width="15.83203125" style="39" customWidth="1"/>
    <col min="9" max="9" width="9.33203125" style="39"/>
    <col min="10" max="10" width="5.83203125" style="39" customWidth="1"/>
    <col min="11" max="15" width="15.83203125" style="39" customWidth="1"/>
    <col min="16" max="16384" width="9.33203125" style="39"/>
  </cols>
  <sheetData>
    <row r="2" spans="2:9">
      <c r="B2" s="660" t="s">
        <v>578</v>
      </c>
      <c r="C2" s="660"/>
      <c r="D2" s="660"/>
      <c r="E2" s="660"/>
      <c r="F2" s="660"/>
      <c r="G2" s="660"/>
      <c r="H2" s="660"/>
      <c r="I2" s="660"/>
    </row>
    <row r="3" spans="2:9" s="51" customFormat="1">
      <c r="B3" s="113"/>
      <c r="C3" s="113"/>
      <c r="D3" s="113"/>
      <c r="E3" s="113"/>
      <c r="F3" s="113"/>
      <c r="G3" s="113"/>
      <c r="H3" s="113"/>
      <c r="I3" s="113"/>
    </row>
    <row r="4" spans="2:9">
      <c r="B4" s="39" t="s">
        <v>621</v>
      </c>
    </row>
    <row r="5" spans="2:9" s="114" customFormat="1">
      <c r="B5" s="115" t="s">
        <v>92</v>
      </c>
      <c r="C5" s="115" t="s">
        <v>142</v>
      </c>
      <c r="D5" s="115" t="s">
        <v>608</v>
      </c>
      <c r="E5" s="115" t="s">
        <v>140</v>
      </c>
      <c r="F5" s="115" t="s">
        <v>610</v>
      </c>
      <c r="G5" s="115" t="s">
        <v>644</v>
      </c>
      <c r="H5" s="115" t="s">
        <v>141</v>
      </c>
      <c r="I5" s="115" t="s">
        <v>611</v>
      </c>
    </row>
    <row r="6" spans="2:9">
      <c r="B6" s="45" t="s">
        <v>93</v>
      </c>
      <c r="C6" s="45" t="s">
        <v>97</v>
      </c>
      <c r="D6" s="45">
        <f>調査票!F25</f>
        <v>0</v>
      </c>
      <c r="E6" s="45">
        <f>調査票!H25</f>
        <v>0</v>
      </c>
      <c r="F6" s="116" t="s">
        <v>610</v>
      </c>
      <c r="G6" s="117">
        <f>建設機械燃費!H7</f>
        <v>100.2456</v>
      </c>
      <c r="H6" s="117">
        <f>IFERROR($D6*$E6*G6,0)</f>
        <v>0</v>
      </c>
      <c r="I6" s="45" t="s">
        <v>613</v>
      </c>
    </row>
    <row r="7" spans="2:9">
      <c r="B7" s="45"/>
      <c r="C7" s="45" t="s">
        <v>98</v>
      </c>
      <c r="D7" s="45">
        <f>調査票!F26</f>
        <v>0</v>
      </c>
      <c r="E7" s="45">
        <f>調査票!H26</f>
        <v>0</v>
      </c>
      <c r="F7" s="116" t="s">
        <v>610</v>
      </c>
      <c r="G7" s="117">
        <f>建設機械燃費!H8</f>
        <v>158.0796</v>
      </c>
      <c r="H7" s="117">
        <f t="shared" ref="H7:H13" si="0">IFERROR($D7*$E7*G7,0)</f>
        <v>0</v>
      </c>
      <c r="I7" s="45" t="s">
        <v>613</v>
      </c>
    </row>
    <row r="8" spans="2:9">
      <c r="B8" s="45" t="s">
        <v>94</v>
      </c>
      <c r="C8" s="45" t="s">
        <v>99</v>
      </c>
      <c r="D8" s="45">
        <f>調査票!F29</f>
        <v>0</v>
      </c>
      <c r="E8" s="45">
        <f>調査票!H29</f>
        <v>0</v>
      </c>
      <c r="F8" s="116" t="s">
        <v>610</v>
      </c>
      <c r="G8" s="117">
        <f>建設機械燃費!H9</f>
        <v>40.545000000000002</v>
      </c>
      <c r="H8" s="117">
        <f t="shared" si="0"/>
        <v>0</v>
      </c>
      <c r="I8" s="45" t="s">
        <v>613</v>
      </c>
    </row>
    <row r="9" spans="2:9">
      <c r="B9" s="45"/>
      <c r="C9" s="45" t="s">
        <v>100</v>
      </c>
      <c r="D9" s="45">
        <f>調査票!F30</f>
        <v>0</v>
      </c>
      <c r="E9" s="45">
        <f>調査票!H30</f>
        <v>0</v>
      </c>
      <c r="F9" s="116" t="s">
        <v>610</v>
      </c>
      <c r="G9" s="117">
        <f>建設機械燃費!H10</f>
        <v>76.5</v>
      </c>
      <c r="H9" s="117">
        <f t="shared" si="0"/>
        <v>0</v>
      </c>
      <c r="I9" s="45" t="s">
        <v>613</v>
      </c>
    </row>
    <row r="10" spans="2:9">
      <c r="B10" s="45" t="s">
        <v>95</v>
      </c>
      <c r="C10" s="45" t="s">
        <v>162</v>
      </c>
      <c r="D10" s="45">
        <f>調査票!F33</f>
        <v>0</v>
      </c>
      <c r="E10" s="45">
        <f>調査票!H33</f>
        <v>0</v>
      </c>
      <c r="F10" s="116" t="s">
        <v>610</v>
      </c>
      <c r="G10" s="117">
        <f>建設機械燃費!H11</f>
        <v>84.134699999999995</v>
      </c>
      <c r="H10" s="117">
        <f t="shared" si="0"/>
        <v>0</v>
      </c>
      <c r="I10" s="45" t="s">
        <v>613</v>
      </c>
    </row>
    <row r="11" spans="2:9">
      <c r="B11" s="45"/>
      <c r="C11" s="45" t="s">
        <v>163</v>
      </c>
      <c r="D11" s="45">
        <f>調査票!F34</f>
        <v>0</v>
      </c>
      <c r="E11" s="45">
        <f>調査票!H34</f>
        <v>0</v>
      </c>
      <c r="F11" s="116" t="s">
        <v>610</v>
      </c>
      <c r="G11" s="117">
        <f>建設機械燃費!H12</f>
        <v>132.345</v>
      </c>
      <c r="H11" s="117">
        <f t="shared" si="0"/>
        <v>0</v>
      </c>
      <c r="I11" s="45" t="s">
        <v>613</v>
      </c>
    </row>
    <row r="12" spans="2:9">
      <c r="B12" s="45" t="s">
        <v>101</v>
      </c>
      <c r="C12" s="45" t="s">
        <v>103</v>
      </c>
      <c r="D12" s="45">
        <f>調査票!F37</f>
        <v>0</v>
      </c>
      <c r="E12" s="45">
        <f>調査票!H37</f>
        <v>0</v>
      </c>
      <c r="F12" s="116" t="s">
        <v>610</v>
      </c>
      <c r="G12" s="117">
        <f>建設機械燃費!H16</f>
        <v>49.572000000000003</v>
      </c>
      <c r="H12" s="117">
        <f t="shared" si="0"/>
        <v>0</v>
      </c>
      <c r="I12" s="45" t="s">
        <v>613</v>
      </c>
    </row>
    <row r="13" spans="2:9">
      <c r="B13" s="45"/>
      <c r="C13" s="45" t="s">
        <v>105</v>
      </c>
      <c r="D13" s="45">
        <f>調査票!F38</f>
        <v>0</v>
      </c>
      <c r="E13" s="45">
        <f>調査票!H38</f>
        <v>0</v>
      </c>
      <c r="F13" s="116" t="s">
        <v>610</v>
      </c>
      <c r="G13" s="117">
        <f>建設機械燃費!H17</f>
        <v>67.067999999999998</v>
      </c>
      <c r="H13" s="117">
        <f t="shared" si="0"/>
        <v>0</v>
      </c>
      <c r="I13" s="45" t="s">
        <v>613</v>
      </c>
    </row>
    <row r="14" spans="2:9">
      <c r="B14" s="118"/>
      <c r="C14" s="118"/>
      <c r="D14" s="118"/>
      <c r="E14" s="118"/>
      <c r="F14" s="119"/>
      <c r="G14" s="118"/>
      <c r="H14" s="118"/>
      <c r="I14" s="118"/>
    </row>
    <row r="15" spans="2:9">
      <c r="B15" s="39" t="s">
        <v>623</v>
      </c>
    </row>
    <row r="16" spans="2:9" s="120" customFormat="1">
      <c r="B16" s="116" t="s">
        <v>92</v>
      </c>
      <c r="C16" s="116" t="s">
        <v>142</v>
      </c>
      <c r="D16" s="116" t="s">
        <v>608</v>
      </c>
      <c r="E16" s="116" t="s">
        <v>609</v>
      </c>
      <c r="F16" s="116" t="s">
        <v>140</v>
      </c>
      <c r="G16" s="115" t="s">
        <v>645</v>
      </c>
      <c r="H16" s="116" t="s">
        <v>141</v>
      </c>
      <c r="I16" s="115" t="s">
        <v>611</v>
      </c>
    </row>
    <row r="17" spans="2:15">
      <c r="B17" s="45" t="s">
        <v>96</v>
      </c>
      <c r="C17" s="45" t="s">
        <v>132</v>
      </c>
      <c r="D17" s="45">
        <f>調査票!F42</f>
        <v>0</v>
      </c>
      <c r="E17" s="45">
        <f>調査票!H42</f>
        <v>0</v>
      </c>
      <c r="F17" s="121">
        <f>調査票!J42</f>
        <v>0</v>
      </c>
      <c r="G17" s="117">
        <f>建設機械燃費!G13</f>
        <v>4.7849999999999993</v>
      </c>
      <c r="H17" s="117">
        <f>IFERROR($D17*$E17*$F17*G17,0)</f>
        <v>0</v>
      </c>
      <c r="I17" s="45" t="s">
        <v>613</v>
      </c>
    </row>
    <row r="18" spans="2:15">
      <c r="B18" s="45"/>
      <c r="C18" s="45" t="s">
        <v>629</v>
      </c>
      <c r="D18" s="45">
        <f>調査票!F43</f>
        <v>0</v>
      </c>
      <c r="E18" s="45">
        <f>調査票!H43</f>
        <v>0</v>
      </c>
      <c r="F18" s="121">
        <f>調査票!J43</f>
        <v>0</v>
      </c>
      <c r="G18" s="117">
        <f>建設機械燃費!G14</f>
        <v>13.34</v>
      </c>
      <c r="H18" s="117">
        <f>IFERROR($D18*$E18*$F18*G18,0)</f>
        <v>0</v>
      </c>
      <c r="I18" s="45" t="s">
        <v>613</v>
      </c>
    </row>
    <row r="19" spans="2:15">
      <c r="B19" s="45"/>
      <c r="C19" s="45" t="s">
        <v>630</v>
      </c>
      <c r="D19" s="45">
        <f>調査票!F44</f>
        <v>0</v>
      </c>
      <c r="E19" s="45">
        <f>調査票!H44</f>
        <v>0</v>
      </c>
      <c r="F19" s="121">
        <f>調査票!J44</f>
        <v>0</v>
      </c>
      <c r="G19" s="117">
        <f>建設機械燃費!G15</f>
        <v>29.145</v>
      </c>
      <c r="H19" s="117">
        <f>IFERROR($D19*$E19*$F19*G19,0)</f>
        <v>0</v>
      </c>
      <c r="I19" s="45" t="s">
        <v>613</v>
      </c>
    </row>
    <row r="20" spans="2:15">
      <c r="B20" s="118"/>
      <c r="C20" s="118"/>
      <c r="D20" s="118"/>
      <c r="E20" s="118"/>
      <c r="F20" s="119"/>
      <c r="G20" s="118"/>
      <c r="H20" s="118"/>
      <c r="I20" s="118"/>
    </row>
    <row r="22" spans="2:15">
      <c r="B22" s="661" t="s">
        <v>579</v>
      </c>
      <c r="C22" s="661"/>
      <c r="D22" s="661"/>
      <c r="E22" s="661"/>
      <c r="F22" s="661"/>
      <c r="G22" s="661"/>
      <c r="H22" s="661"/>
      <c r="I22" s="661"/>
    </row>
    <row r="23" spans="2:15">
      <c r="K23" s="39" t="s">
        <v>670</v>
      </c>
    </row>
    <row r="24" spans="2:15" s="120" customFormat="1">
      <c r="B24" s="116" t="s">
        <v>92</v>
      </c>
      <c r="C24" s="116" t="s">
        <v>142</v>
      </c>
      <c r="D24" s="115" t="s">
        <v>608</v>
      </c>
      <c r="E24" s="115" t="s">
        <v>140</v>
      </c>
      <c r="F24" s="115" t="s">
        <v>610</v>
      </c>
      <c r="G24" s="115" t="s">
        <v>644</v>
      </c>
      <c r="H24" s="115" t="s">
        <v>141</v>
      </c>
      <c r="I24" s="115" t="s">
        <v>611</v>
      </c>
      <c r="K24" s="115" t="s">
        <v>644</v>
      </c>
      <c r="L24" s="115" t="s">
        <v>141</v>
      </c>
      <c r="M24" s="116" t="s">
        <v>677</v>
      </c>
      <c r="N24" s="116" t="s">
        <v>671</v>
      </c>
      <c r="O24" s="116" t="s">
        <v>676</v>
      </c>
    </row>
    <row r="25" spans="2:15">
      <c r="B25" s="45" t="s">
        <v>257</v>
      </c>
      <c r="C25" s="45" t="s">
        <v>145</v>
      </c>
      <c r="D25" s="45">
        <f>調査票!F27</f>
        <v>0</v>
      </c>
      <c r="E25" s="45">
        <f>調査票!H27</f>
        <v>0</v>
      </c>
      <c r="F25" s="115" t="s">
        <v>610</v>
      </c>
      <c r="G25" s="117">
        <f>建設機械燃費!H23</f>
        <v>84.908023200000002</v>
      </c>
      <c r="H25" s="117">
        <f t="shared" ref="H25:H30" si="1">IFERROR($D25*$E25*G25,0)</f>
        <v>0</v>
      </c>
      <c r="I25" s="45" t="s">
        <v>220</v>
      </c>
      <c r="K25" s="117">
        <f t="shared" ref="K25:K30" si="2">G6</f>
        <v>100.2456</v>
      </c>
      <c r="L25" s="117">
        <f t="shared" ref="L25:L30" si="3">IFERROR($D25*$E25*K25,0)</f>
        <v>0</v>
      </c>
      <c r="M25" s="117">
        <f t="shared" ref="M25:M30" si="4">L25-H25</f>
        <v>0</v>
      </c>
      <c r="N25" s="45">
        <f>CO2排出係数!$D$7</f>
        <v>2.6</v>
      </c>
      <c r="O25" s="122">
        <f t="shared" ref="O25:O30" si="5">M25*N25</f>
        <v>0</v>
      </c>
    </row>
    <row r="26" spans="2:15">
      <c r="B26" s="45"/>
      <c r="C26" s="45" t="s">
        <v>146</v>
      </c>
      <c r="D26" s="45">
        <f>調査票!F28</f>
        <v>0</v>
      </c>
      <c r="E26" s="45">
        <f>調査票!H28</f>
        <v>0</v>
      </c>
      <c r="F26" s="115" t="s">
        <v>610</v>
      </c>
      <c r="G26" s="117">
        <f>建設機械燃費!H24</f>
        <v>133.89342120000001</v>
      </c>
      <c r="H26" s="117">
        <f t="shared" si="1"/>
        <v>0</v>
      </c>
      <c r="I26" s="45" t="s">
        <v>220</v>
      </c>
      <c r="K26" s="117">
        <f t="shared" si="2"/>
        <v>158.0796</v>
      </c>
      <c r="L26" s="117">
        <f t="shared" si="3"/>
        <v>0</v>
      </c>
      <c r="M26" s="117">
        <f t="shared" si="4"/>
        <v>0</v>
      </c>
      <c r="N26" s="45">
        <f>CO2排出係数!$D$7</f>
        <v>2.6</v>
      </c>
      <c r="O26" s="122">
        <f t="shared" si="5"/>
        <v>0</v>
      </c>
    </row>
    <row r="27" spans="2:15">
      <c r="B27" s="45" t="s">
        <v>258</v>
      </c>
      <c r="C27" s="45" t="s">
        <v>159</v>
      </c>
      <c r="D27" s="45">
        <f>調査票!F31</f>
        <v>0</v>
      </c>
      <c r="E27" s="45">
        <f>調査票!H31</f>
        <v>0</v>
      </c>
      <c r="F27" s="115" t="s">
        <v>610</v>
      </c>
      <c r="G27" s="117">
        <f>建設機械燃費!H25</f>
        <v>39.490830000000003</v>
      </c>
      <c r="H27" s="117">
        <f t="shared" si="1"/>
        <v>0</v>
      </c>
      <c r="I27" s="45" t="s">
        <v>220</v>
      </c>
      <c r="K27" s="117">
        <f t="shared" si="2"/>
        <v>40.545000000000002</v>
      </c>
      <c r="L27" s="117">
        <f t="shared" si="3"/>
        <v>0</v>
      </c>
      <c r="M27" s="117">
        <f t="shared" si="4"/>
        <v>0</v>
      </c>
      <c r="N27" s="45">
        <f>CO2排出係数!$D$7</f>
        <v>2.6</v>
      </c>
      <c r="O27" s="122">
        <f t="shared" si="5"/>
        <v>0</v>
      </c>
    </row>
    <row r="28" spans="2:15">
      <c r="B28" s="45"/>
      <c r="C28" s="45" t="s">
        <v>157</v>
      </c>
      <c r="D28" s="45">
        <f>調査票!F32</f>
        <v>0</v>
      </c>
      <c r="E28" s="45">
        <f>調査票!H32</f>
        <v>0</v>
      </c>
      <c r="F28" s="115" t="s">
        <v>610</v>
      </c>
      <c r="G28" s="117">
        <f>建設機械燃費!H26</f>
        <v>69.844499999999996</v>
      </c>
      <c r="H28" s="117">
        <f t="shared" si="1"/>
        <v>0</v>
      </c>
      <c r="I28" s="45" t="s">
        <v>220</v>
      </c>
      <c r="K28" s="117">
        <f t="shared" si="2"/>
        <v>76.5</v>
      </c>
      <c r="L28" s="117">
        <f t="shared" si="3"/>
        <v>0</v>
      </c>
      <c r="M28" s="117">
        <f t="shared" si="4"/>
        <v>0</v>
      </c>
      <c r="N28" s="45">
        <f>CO2排出係数!$D$7</f>
        <v>2.6</v>
      </c>
      <c r="O28" s="122">
        <f t="shared" si="5"/>
        <v>0</v>
      </c>
    </row>
    <row r="29" spans="2:15">
      <c r="B29" s="45" t="s">
        <v>259</v>
      </c>
      <c r="C29" s="45" t="s">
        <v>160</v>
      </c>
      <c r="D29" s="45">
        <f>調査票!F35</f>
        <v>0</v>
      </c>
      <c r="E29" s="45">
        <f>調査票!H35</f>
        <v>0</v>
      </c>
      <c r="F29" s="115" t="s">
        <v>610</v>
      </c>
      <c r="G29" s="117">
        <f>建設機械燃費!H27</f>
        <v>77.151519899999997</v>
      </c>
      <c r="H29" s="117">
        <f t="shared" si="1"/>
        <v>0</v>
      </c>
      <c r="I29" s="45" t="s">
        <v>220</v>
      </c>
      <c r="K29" s="117">
        <f t="shared" si="2"/>
        <v>84.134699999999995</v>
      </c>
      <c r="L29" s="117">
        <f t="shared" si="3"/>
        <v>0</v>
      </c>
      <c r="M29" s="117">
        <f t="shared" si="4"/>
        <v>0</v>
      </c>
      <c r="N29" s="45">
        <f>CO2排出係数!$D$7</f>
        <v>2.6</v>
      </c>
      <c r="O29" s="122">
        <f t="shared" si="5"/>
        <v>0</v>
      </c>
    </row>
    <row r="30" spans="2:15">
      <c r="B30" s="45"/>
      <c r="C30" s="45" t="s">
        <v>161</v>
      </c>
      <c r="D30" s="45">
        <f>調査票!F36</f>
        <v>0</v>
      </c>
      <c r="E30" s="45">
        <f>調査票!H36</f>
        <v>0</v>
      </c>
      <c r="F30" s="115" t="s">
        <v>610</v>
      </c>
      <c r="G30" s="117">
        <f>建設機械燃費!H28</f>
        <v>121.360365</v>
      </c>
      <c r="H30" s="117">
        <f t="shared" si="1"/>
        <v>0</v>
      </c>
      <c r="I30" s="45" t="s">
        <v>220</v>
      </c>
      <c r="K30" s="117">
        <f t="shared" si="2"/>
        <v>132.345</v>
      </c>
      <c r="L30" s="117">
        <f t="shared" si="3"/>
        <v>0</v>
      </c>
      <c r="M30" s="117">
        <f t="shared" si="4"/>
        <v>0</v>
      </c>
      <c r="N30" s="45">
        <f>CO2排出係数!$D$7</f>
        <v>2.6</v>
      </c>
      <c r="O30" s="122">
        <f t="shared" si="5"/>
        <v>0</v>
      </c>
    </row>
    <row r="31" spans="2:15">
      <c r="B31" s="118"/>
      <c r="C31" s="118"/>
      <c r="D31" s="118"/>
      <c r="E31" s="118"/>
      <c r="F31" s="118"/>
      <c r="G31" s="118"/>
      <c r="H31" s="118"/>
      <c r="I31" s="118"/>
    </row>
    <row r="32" spans="2:15">
      <c r="B32" s="116" t="s">
        <v>92</v>
      </c>
      <c r="C32" s="116" t="s">
        <v>142</v>
      </c>
      <c r="D32" s="116" t="s">
        <v>608</v>
      </c>
      <c r="E32" s="116" t="s">
        <v>609</v>
      </c>
      <c r="F32" s="116" t="s">
        <v>140</v>
      </c>
      <c r="G32" s="115" t="s">
        <v>645</v>
      </c>
      <c r="H32" s="116" t="s">
        <v>141</v>
      </c>
      <c r="I32" s="115" t="s">
        <v>611</v>
      </c>
      <c r="K32" s="115" t="s">
        <v>644</v>
      </c>
      <c r="L32" s="115" t="s">
        <v>141</v>
      </c>
      <c r="M32" s="116" t="s">
        <v>677</v>
      </c>
      <c r="N32" s="116" t="s">
        <v>671</v>
      </c>
      <c r="O32" s="116" t="s">
        <v>676</v>
      </c>
    </row>
    <row r="33" spans="2:16">
      <c r="B33" s="45" t="s">
        <v>96</v>
      </c>
      <c r="C33" s="45" t="s">
        <v>135</v>
      </c>
      <c r="D33" s="45">
        <f>調査票!F45</f>
        <v>0</v>
      </c>
      <c r="E33" s="45">
        <f>調査票!H45</f>
        <v>0</v>
      </c>
      <c r="F33" s="121">
        <f>調査票!J45</f>
        <v>0</v>
      </c>
      <c r="G33" s="117">
        <f>建設機械燃費!H42</f>
        <v>3.3016499999999991</v>
      </c>
      <c r="H33" s="117">
        <f>IFERROR($D33*$E33*$F33*G33,0)</f>
        <v>0</v>
      </c>
      <c r="I33" s="45" t="s">
        <v>220</v>
      </c>
      <c r="K33" s="117">
        <f>G17</f>
        <v>4.7849999999999993</v>
      </c>
      <c r="L33" s="117">
        <f>IFERROR($D33*$E33*F33*K33,0)</f>
        <v>0</v>
      </c>
      <c r="M33" s="117">
        <f>L33-H33</f>
        <v>0</v>
      </c>
      <c r="N33" s="45">
        <f>CO2排出係数!$D$7</f>
        <v>2.6</v>
      </c>
      <c r="O33" s="122">
        <f>M33*N33</f>
        <v>0</v>
      </c>
    </row>
    <row r="34" spans="2:16">
      <c r="B34" s="45"/>
      <c r="C34" s="45" t="s">
        <v>648</v>
      </c>
      <c r="D34" s="45">
        <f>調査票!F46</f>
        <v>0</v>
      </c>
      <c r="E34" s="45">
        <f>調査票!H46</f>
        <v>0</v>
      </c>
      <c r="F34" s="121">
        <f>調査票!J46</f>
        <v>0</v>
      </c>
      <c r="G34" s="117">
        <f>建設機械燃費!H43</f>
        <v>9.2045999999999992</v>
      </c>
      <c r="H34" s="117">
        <f>IFERROR($D34*$E34*$F34*G34,0)</f>
        <v>0</v>
      </c>
      <c r="I34" s="45" t="s">
        <v>220</v>
      </c>
      <c r="K34" s="117">
        <f>G18</f>
        <v>13.34</v>
      </c>
      <c r="L34" s="117">
        <f>IFERROR($D34*$E34*F34*K34,0)</f>
        <v>0</v>
      </c>
      <c r="M34" s="117">
        <f>L34-H34</f>
        <v>0</v>
      </c>
      <c r="N34" s="45">
        <f>CO2排出係数!$D$7</f>
        <v>2.6</v>
      </c>
      <c r="O34" s="122">
        <f>M34*N34</f>
        <v>0</v>
      </c>
    </row>
    <row r="35" spans="2:16">
      <c r="B35" s="45"/>
      <c r="C35" s="45" t="s">
        <v>138</v>
      </c>
      <c r="D35" s="45">
        <f>調査票!F47</f>
        <v>0</v>
      </c>
      <c r="E35" s="45">
        <f>調査票!H47</f>
        <v>0</v>
      </c>
      <c r="F35" s="121">
        <f>調査票!J47</f>
        <v>0</v>
      </c>
      <c r="G35" s="117">
        <f>建設機械燃費!H44</f>
        <v>20.110049999999998</v>
      </c>
      <c r="H35" s="117">
        <f>IFERROR($D35*$E35*$F35*G35,0)</f>
        <v>0</v>
      </c>
      <c r="I35" s="45" t="s">
        <v>220</v>
      </c>
      <c r="K35" s="117">
        <f>G19</f>
        <v>29.145</v>
      </c>
      <c r="L35" s="117">
        <f>IFERROR($D35*$E35*F35*K35,0)</f>
        <v>0</v>
      </c>
      <c r="M35" s="117">
        <f>L35-H35</f>
        <v>0</v>
      </c>
      <c r="N35" s="45">
        <f>CO2排出係数!$D$7</f>
        <v>2.6</v>
      </c>
      <c r="O35" s="122">
        <f>M35*N35</f>
        <v>0</v>
      </c>
    </row>
    <row r="36" spans="2:16" ht="12" thickBot="1">
      <c r="B36" s="118"/>
      <c r="C36" s="118"/>
      <c r="D36" s="118"/>
      <c r="E36" s="118"/>
      <c r="F36" s="119"/>
      <c r="G36" s="118"/>
      <c r="H36" s="118"/>
      <c r="I36" s="118"/>
    </row>
    <row r="37" spans="2:16" ht="12" thickBot="1">
      <c r="B37" s="118"/>
      <c r="C37" s="118"/>
      <c r="D37" s="118"/>
      <c r="E37" s="118"/>
      <c r="F37" s="119"/>
      <c r="G37" s="118"/>
      <c r="H37" s="118"/>
      <c r="I37" s="118"/>
      <c r="N37" s="123" t="s">
        <v>875</v>
      </c>
      <c r="O37" s="124">
        <f>SUM(O25:O30)+SUM(O33:O35)</f>
        <v>0</v>
      </c>
      <c r="P37" s="39" t="s">
        <v>678</v>
      </c>
    </row>
    <row r="38" spans="2:16">
      <c r="B38" s="661" t="s">
        <v>605</v>
      </c>
      <c r="C38" s="661"/>
      <c r="D38" s="661"/>
      <c r="E38" s="661"/>
      <c r="F38" s="661"/>
      <c r="G38" s="661"/>
      <c r="H38" s="661"/>
      <c r="I38" s="661"/>
    </row>
    <row r="39" spans="2:16" s="51" customFormat="1">
      <c r="B39" s="125"/>
      <c r="C39" s="125"/>
      <c r="D39" s="125"/>
      <c r="E39" s="125"/>
      <c r="F39" s="125"/>
      <c r="G39" s="125"/>
      <c r="H39" s="125"/>
      <c r="I39" s="125"/>
    </row>
    <row r="40" spans="2:16" s="51" customFormat="1">
      <c r="B40" s="125" t="s">
        <v>580</v>
      </c>
      <c r="C40" s="125"/>
      <c r="D40" s="125"/>
      <c r="E40" s="125"/>
      <c r="F40" s="125"/>
      <c r="G40" s="125"/>
      <c r="H40" s="125"/>
      <c r="I40" s="125"/>
      <c r="M40" s="39" t="s">
        <v>681</v>
      </c>
    </row>
    <row r="41" spans="2:16" s="120" customFormat="1">
      <c r="B41" s="116" t="s">
        <v>92</v>
      </c>
      <c r="C41" s="116" t="s">
        <v>142</v>
      </c>
      <c r="D41" s="115" t="s">
        <v>608</v>
      </c>
      <c r="E41" s="115" t="s">
        <v>609</v>
      </c>
      <c r="F41" s="115" t="s">
        <v>140</v>
      </c>
      <c r="G41" s="115" t="s">
        <v>645</v>
      </c>
      <c r="H41" s="115" t="s">
        <v>141</v>
      </c>
      <c r="I41" s="115" t="s">
        <v>611</v>
      </c>
      <c r="M41" s="116" t="s">
        <v>677</v>
      </c>
      <c r="N41" s="116" t="s">
        <v>671</v>
      </c>
      <c r="O41" s="116" t="s">
        <v>676</v>
      </c>
    </row>
    <row r="42" spans="2:16">
      <c r="B42" s="126">
        <f>調査票!C54</f>
        <v>0</v>
      </c>
      <c r="C42" s="126">
        <f>調査票!E54</f>
        <v>0</v>
      </c>
      <c r="D42" s="45">
        <f>調査票!G54</f>
        <v>0</v>
      </c>
      <c r="E42" s="45">
        <f>調査票!H54</f>
        <v>0</v>
      </c>
      <c r="F42" s="45">
        <f>調査票!I54</f>
        <v>0</v>
      </c>
      <c r="G42" s="117">
        <f>調査票!J54</f>
        <v>0</v>
      </c>
      <c r="H42" s="127">
        <f>IFERROR($D42*$E42*F42*G42,0)</f>
        <v>0</v>
      </c>
      <c r="I42" s="45" t="s">
        <v>620</v>
      </c>
      <c r="M42" s="127">
        <f>H45-H42</f>
        <v>0</v>
      </c>
      <c r="N42" s="45">
        <f>CO2排出係数!$D$7</f>
        <v>2.6</v>
      </c>
      <c r="O42" s="122">
        <f>M42*N42</f>
        <v>0</v>
      </c>
    </row>
    <row r="43" spans="2:16" s="51" customFormat="1">
      <c r="B43" s="125" t="s">
        <v>646</v>
      </c>
      <c r="C43" s="125"/>
      <c r="D43" s="125"/>
      <c r="E43" s="125"/>
      <c r="F43" s="125"/>
      <c r="G43" s="125"/>
      <c r="H43" s="125"/>
      <c r="I43" s="125"/>
    </row>
    <row r="44" spans="2:16" s="120" customFormat="1">
      <c r="B44" s="116" t="s">
        <v>92</v>
      </c>
      <c r="C44" s="116" t="s">
        <v>142</v>
      </c>
      <c r="D44" s="115" t="s">
        <v>608</v>
      </c>
      <c r="E44" s="115" t="s">
        <v>609</v>
      </c>
      <c r="F44" s="115" t="s">
        <v>140</v>
      </c>
      <c r="G44" s="115" t="s">
        <v>645</v>
      </c>
      <c r="H44" s="115" t="s">
        <v>141</v>
      </c>
      <c r="I44" s="115" t="s">
        <v>611</v>
      </c>
    </row>
    <row r="45" spans="2:16">
      <c r="B45" s="126">
        <f>調査票!C55</f>
        <v>0</v>
      </c>
      <c r="C45" s="126">
        <f>調査票!E55</f>
        <v>0</v>
      </c>
      <c r="D45" s="45">
        <f>調査票!G55</f>
        <v>0</v>
      </c>
      <c r="E45" s="45">
        <f>調査票!H55</f>
        <v>0</v>
      </c>
      <c r="F45" s="45">
        <f>調査票!I55</f>
        <v>0</v>
      </c>
      <c r="G45" s="117">
        <f>調査票!J55</f>
        <v>0</v>
      </c>
      <c r="H45" s="127">
        <f>IFERROR($D45*$E45*F45*G45,0)</f>
        <v>0</v>
      </c>
      <c r="I45" s="45" t="s">
        <v>620</v>
      </c>
    </row>
    <row r="46" spans="2:16" s="51" customFormat="1">
      <c r="B46" s="125"/>
      <c r="C46" s="125"/>
      <c r="D46" s="125"/>
      <c r="E46" s="125"/>
      <c r="F46" s="125"/>
      <c r="G46" s="125"/>
      <c r="H46" s="125"/>
      <c r="I46" s="125"/>
    </row>
    <row r="47" spans="2:16" s="51" customFormat="1">
      <c r="B47" s="125" t="s">
        <v>581</v>
      </c>
      <c r="C47" s="125"/>
      <c r="D47" s="125"/>
      <c r="E47" s="125"/>
      <c r="F47" s="125"/>
      <c r="G47" s="125"/>
      <c r="H47" s="125"/>
      <c r="I47" s="125"/>
      <c r="M47" s="39" t="s">
        <v>681</v>
      </c>
    </row>
    <row r="48" spans="2:16" s="120" customFormat="1">
      <c r="B48" s="116" t="s">
        <v>92</v>
      </c>
      <c r="C48" s="116" t="s">
        <v>142</v>
      </c>
      <c r="D48" s="115" t="s">
        <v>608</v>
      </c>
      <c r="E48" s="115" t="s">
        <v>609</v>
      </c>
      <c r="F48" s="115" t="s">
        <v>140</v>
      </c>
      <c r="G48" s="115" t="s">
        <v>645</v>
      </c>
      <c r="H48" s="115" t="s">
        <v>141</v>
      </c>
      <c r="I48" s="115" t="s">
        <v>611</v>
      </c>
      <c r="M48" s="116" t="s">
        <v>677</v>
      </c>
      <c r="N48" s="116" t="s">
        <v>671</v>
      </c>
      <c r="O48" s="116" t="s">
        <v>676</v>
      </c>
    </row>
    <row r="49" spans="2:16">
      <c r="B49" s="126">
        <f>調査票!C57</f>
        <v>0</v>
      </c>
      <c r="C49" s="126">
        <f>調査票!E57</f>
        <v>0</v>
      </c>
      <c r="D49" s="45">
        <f>調査票!G57</f>
        <v>0</v>
      </c>
      <c r="E49" s="45">
        <f>調査票!H57</f>
        <v>0</v>
      </c>
      <c r="F49" s="45">
        <f>調査票!I57</f>
        <v>0</v>
      </c>
      <c r="G49" s="117">
        <f>調査票!J57</f>
        <v>0</v>
      </c>
      <c r="H49" s="127">
        <f>IFERROR($D49*$E49*F49*G49,0)</f>
        <v>0</v>
      </c>
      <c r="I49" s="45" t="s">
        <v>620</v>
      </c>
      <c r="M49" s="127">
        <f>H52-H49</f>
        <v>0</v>
      </c>
      <c r="N49" s="45">
        <f>CO2排出係数!$D$7</f>
        <v>2.6</v>
      </c>
      <c r="O49" s="122">
        <f>M49*N49</f>
        <v>0</v>
      </c>
    </row>
    <row r="50" spans="2:16" s="51" customFormat="1">
      <c r="B50" s="125" t="s">
        <v>647</v>
      </c>
      <c r="C50" s="125"/>
      <c r="D50" s="125"/>
      <c r="E50" s="125"/>
      <c r="F50" s="125"/>
      <c r="G50" s="125"/>
      <c r="H50" s="125"/>
      <c r="I50" s="125"/>
    </row>
    <row r="51" spans="2:16" s="120" customFormat="1">
      <c r="B51" s="116" t="s">
        <v>92</v>
      </c>
      <c r="C51" s="116" t="s">
        <v>142</v>
      </c>
      <c r="D51" s="115" t="s">
        <v>608</v>
      </c>
      <c r="E51" s="115" t="s">
        <v>609</v>
      </c>
      <c r="F51" s="115" t="s">
        <v>140</v>
      </c>
      <c r="G51" s="115" t="s">
        <v>645</v>
      </c>
      <c r="H51" s="115" t="s">
        <v>141</v>
      </c>
      <c r="I51" s="115" t="s">
        <v>611</v>
      </c>
    </row>
    <row r="52" spans="2:16">
      <c r="B52" s="126">
        <f>調査票!C58</f>
        <v>0</v>
      </c>
      <c r="C52" s="126">
        <f>調査票!E58</f>
        <v>0</v>
      </c>
      <c r="D52" s="45">
        <f>調査票!G58</f>
        <v>0</v>
      </c>
      <c r="E52" s="45">
        <f>調査票!H58</f>
        <v>0</v>
      </c>
      <c r="F52" s="45">
        <f>調査票!I58</f>
        <v>0</v>
      </c>
      <c r="G52" s="117">
        <f>調査票!J58</f>
        <v>0</v>
      </c>
      <c r="H52" s="127">
        <f>IFERROR($D52*$E52*F52*G52,0)</f>
        <v>0</v>
      </c>
      <c r="I52" s="45" t="s">
        <v>620</v>
      </c>
    </row>
    <row r="53" spans="2:16" ht="12" thickBot="1">
      <c r="B53" s="118"/>
      <c r="C53" s="118"/>
      <c r="D53" s="118"/>
      <c r="E53" s="118"/>
      <c r="F53" s="118"/>
      <c r="G53" s="118"/>
      <c r="H53" s="118"/>
      <c r="I53" s="118"/>
    </row>
    <row r="54" spans="2:16" ht="12" thickBot="1">
      <c r="B54" s="118"/>
      <c r="C54" s="118"/>
      <c r="D54" s="118"/>
      <c r="E54" s="118"/>
      <c r="F54" s="118"/>
      <c r="G54" s="118"/>
      <c r="H54" s="118"/>
      <c r="I54" s="118"/>
      <c r="N54" s="123" t="s">
        <v>875</v>
      </c>
      <c r="O54" s="124">
        <f>O42+O49</f>
        <v>0</v>
      </c>
      <c r="P54" s="39" t="s">
        <v>678</v>
      </c>
    </row>
    <row r="55" spans="2:16">
      <c r="B55" s="661" t="s">
        <v>622</v>
      </c>
      <c r="C55" s="661"/>
      <c r="D55" s="661"/>
      <c r="E55" s="661"/>
      <c r="F55" s="661"/>
      <c r="G55" s="661"/>
      <c r="H55" s="661"/>
      <c r="I55" s="661"/>
    </row>
    <row r="56" spans="2:16">
      <c r="B56" s="41" t="s">
        <v>640</v>
      </c>
      <c r="K56" s="39" t="s">
        <v>682</v>
      </c>
    </row>
    <row r="57" spans="2:16" s="120" customFormat="1">
      <c r="B57" s="116" t="s">
        <v>92</v>
      </c>
      <c r="C57" s="116" t="s">
        <v>142</v>
      </c>
      <c r="D57" s="116" t="s">
        <v>608</v>
      </c>
      <c r="E57" s="116" t="s">
        <v>609</v>
      </c>
      <c r="F57" s="116" t="s">
        <v>140</v>
      </c>
      <c r="G57" s="115" t="s">
        <v>612</v>
      </c>
      <c r="H57" s="116" t="s">
        <v>141</v>
      </c>
      <c r="I57" s="115" t="s">
        <v>611</v>
      </c>
      <c r="K57" s="115" t="s">
        <v>141</v>
      </c>
      <c r="L57" s="116" t="s">
        <v>671</v>
      </c>
      <c r="M57" s="116" t="s">
        <v>680</v>
      </c>
      <c r="N57" s="128"/>
      <c r="O57" s="128"/>
    </row>
    <row r="58" spans="2:16">
      <c r="B58" s="45" t="s">
        <v>631</v>
      </c>
      <c r="C58" s="45">
        <f>調査票!J65</f>
        <v>0</v>
      </c>
      <c r="D58" s="45">
        <f>調査票!J64</f>
        <v>0</v>
      </c>
      <c r="E58" s="45">
        <f>調査票!J66</f>
        <v>0</v>
      </c>
      <c r="F58" s="45">
        <f>調査票!J67</f>
        <v>0</v>
      </c>
      <c r="G58" s="117" t="b">
        <f>IF(C58="50kVA未満",G17,IF(C58="50～149kVA",G18,IF(C58="150kVA以上",G19)))</f>
        <v>0</v>
      </c>
      <c r="H58" s="117">
        <f>IFERROR($D58*$E58*$F58*G58,0)</f>
        <v>0</v>
      </c>
      <c r="I58" s="45" t="s">
        <v>636</v>
      </c>
      <c r="K58" s="127">
        <f>H58</f>
        <v>0</v>
      </c>
      <c r="L58" s="45">
        <f>CO2排出係数!$D$7</f>
        <v>2.6</v>
      </c>
      <c r="M58" s="122">
        <f>K58*L58</f>
        <v>0</v>
      </c>
      <c r="N58" s="118"/>
      <c r="O58" s="129"/>
    </row>
    <row r="59" spans="2:16">
      <c r="B59" s="130" t="s">
        <v>641</v>
      </c>
      <c r="C59" s="118"/>
      <c r="D59" s="118"/>
      <c r="E59" s="118"/>
      <c r="F59" s="118"/>
      <c r="G59" s="118"/>
      <c r="H59" s="118"/>
      <c r="I59" s="118"/>
      <c r="K59" s="39" t="s">
        <v>683</v>
      </c>
    </row>
    <row r="60" spans="2:16" s="120" customFormat="1">
      <c r="B60" s="116" t="s">
        <v>92</v>
      </c>
      <c r="C60" s="116" t="s">
        <v>633</v>
      </c>
      <c r="D60" s="116" t="s">
        <v>633</v>
      </c>
      <c r="E60" s="116" t="s">
        <v>633</v>
      </c>
      <c r="F60" s="116" t="s">
        <v>633</v>
      </c>
      <c r="G60" s="116" t="s">
        <v>633</v>
      </c>
      <c r="H60" s="116" t="s">
        <v>634</v>
      </c>
      <c r="I60" s="115" t="s">
        <v>611</v>
      </c>
      <c r="K60" s="115" t="s">
        <v>141</v>
      </c>
      <c r="L60" s="116" t="s">
        <v>671</v>
      </c>
      <c r="M60" s="116" t="s">
        <v>680</v>
      </c>
    </row>
    <row r="61" spans="2:16">
      <c r="B61" s="45" t="s">
        <v>632</v>
      </c>
      <c r="C61" s="116" t="s">
        <v>633</v>
      </c>
      <c r="D61" s="116" t="s">
        <v>633</v>
      </c>
      <c r="E61" s="116" t="s">
        <v>633</v>
      </c>
      <c r="F61" s="116" t="s">
        <v>633</v>
      </c>
      <c r="G61" s="116" t="s">
        <v>633</v>
      </c>
      <c r="H61" s="117">
        <f>調査票!J68</f>
        <v>0</v>
      </c>
      <c r="I61" s="45" t="s">
        <v>635</v>
      </c>
      <c r="K61" s="117">
        <f>H61</f>
        <v>0</v>
      </c>
      <c r="L61" s="45">
        <f>CO2排出係数!$D$2</f>
        <v>0.51900000000000002</v>
      </c>
      <c r="M61" s="122">
        <f>K61*L61</f>
        <v>0</v>
      </c>
    </row>
    <row r="62" spans="2:16" ht="12" thickBot="1">
      <c r="B62" s="118"/>
      <c r="C62" s="118"/>
      <c r="D62" s="118"/>
      <c r="E62" s="118"/>
      <c r="F62" s="118"/>
      <c r="G62" s="118"/>
      <c r="H62" s="118"/>
      <c r="I62" s="118"/>
    </row>
    <row r="63" spans="2:16" ht="12" thickBot="1">
      <c r="B63" s="118"/>
      <c r="C63" s="118"/>
      <c r="D63" s="118"/>
      <c r="E63" s="118"/>
      <c r="F63" s="118"/>
      <c r="G63" s="118"/>
      <c r="H63" s="118"/>
      <c r="I63" s="118"/>
      <c r="N63" s="123" t="s">
        <v>875</v>
      </c>
      <c r="O63" s="124">
        <f>M58-M61</f>
        <v>0</v>
      </c>
      <c r="P63" s="39" t="s">
        <v>678</v>
      </c>
    </row>
    <row r="64" spans="2:16">
      <c r="B64" s="661" t="s">
        <v>642</v>
      </c>
      <c r="C64" s="661"/>
      <c r="D64" s="661"/>
      <c r="E64" s="661"/>
      <c r="F64" s="661"/>
      <c r="G64" s="661"/>
      <c r="H64" s="661"/>
      <c r="I64" s="661"/>
    </row>
    <row r="65" spans="2:16">
      <c r="B65" s="39" t="s">
        <v>643</v>
      </c>
      <c r="K65" s="39" t="s">
        <v>174</v>
      </c>
    </row>
    <row r="66" spans="2:16" s="120" customFormat="1" ht="12" thickBot="1">
      <c r="B66" s="116" t="s">
        <v>92</v>
      </c>
      <c r="C66" s="116" t="s">
        <v>637</v>
      </c>
      <c r="D66" s="116" t="s">
        <v>143</v>
      </c>
      <c r="E66" s="116" t="s">
        <v>633</v>
      </c>
      <c r="F66" s="116" t="s">
        <v>735</v>
      </c>
      <c r="G66" s="115" t="s">
        <v>638</v>
      </c>
      <c r="H66" s="116" t="s">
        <v>639</v>
      </c>
      <c r="I66" s="115" t="s">
        <v>611</v>
      </c>
      <c r="K66" s="115" t="s">
        <v>141</v>
      </c>
      <c r="L66" s="116" t="s">
        <v>671</v>
      </c>
      <c r="M66" s="116" t="s">
        <v>740</v>
      </c>
    </row>
    <row r="67" spans="2:16" ht="12" thickBot="1">
      <c r="B67" s="45" t="s">
        <v>130</v>
      </c>
      <c r="C67" s="131">
        <f>建設機械燃費!G50</f>
        <v>16</v>
      </c>
      <c r="D67" s="45">
        <f>調査票!J71</f>
        <v>0</v>
      </c>
      <c r="E67" s="116" t="s">
        <v>633</v>
      </c>
      <c r="F67" s="45">
        <f>調査票!J72</f>
        <v>0</v>
      </c>
      <c r="G67" s="45">
        <f>建設機械燃費!H50</f>
        <v>6.25E-2</v>
      </c>
      <c r="H67" s="45">
        <f>D67*F67*G67</f>
        <v>0</v>
      </c>
      <c r="I67" s="45" t="s">
        <v>173</v>
      </c>
      <c r="K67" s="117">
        <f>H67</f>
        <v>0</v>
      </c>
      <c r="L67" s="45">
        <f>CO2排出係数!$D$6</f>
        <v>2.3199999999999998</v>
      </c>
      <c r="M67" s="122">
        <f>K67*L67</f>
        <v>0</v>
      </c>
      <c r="N67" s="123" t="s">
        <v>875</v>
      </c>
      <c r="O67" s="124">
        <f>M67</f>
        <v>0</v>
      </c>
      <c r="P67" s="39" t="s">
        <v>678</v>
      </c>
    </row>
    <row r="68" spans="2:16" ht="12" thickBot="1">
      <c r="B68" s="118"/>
      <c r="C68" s="118"/>
      <c r="D68" s="118"/>
      <c r="E68" s="118"/>
      <c r="F68" s="118"/>
      <c r="G68" s="118"/>
      <c r="H68" s="118"/>
      <c r="I68" s="118"/>
      <c r="O68" s="129"/>
    </row>
    <row r="69" spans="2:16" s="51" customFormat="1" ht="12" thickBot="1">
      <c r="B69" s="125"/>
      <c r="C69" s="125"/>
      <c r="D69" s="125"/>
      <c r="E69" s="125"/>
      <c r="F69" s="125"/>
      <c r="G69" s="125"/>
      <c r="H69" s="125"/>
      <c r="I69" s="125"/>
      <c r="N69" s="132" t="s">
        <v>876</v>
      </c>
      <c r="O69" s="133">
        <f>O37+O54+O63+O67</f>
        <v>0</v>
      </c>
    </row>
    <row r="70" spans="2:16">
      <c r="B70" s="661" t="s">
        <v>582</v>
      </c>
      <c r="C70" s="661"/>
      <c r="D70" s="661"/>
      <c r="E70" s="661"/>
      <c r="F70" s="661"/>
      <c r="G70" s="661"/>
      <c r="H70" s="661"/>
      <c r="I70" s="661"/>
    </row>
    <row r="71" spans="2:16" s="51" customFormat="1">
      <c r="B71" s="125"/>
      <c r="C71" s="125"/>
      <c r="D71" s="125"/>
      <c r="E71" s="125"/>
      <c r="F71" s="125"/>
      <c r="G71" s="125"/>
      <c r="H71" s="125"/>
      <c r="I71" s="125"/>
    </row>
    <row r="72" spans="2:16">
      <c r="B72" s="39" t="s">
        <v>583</v>
      </c>
      <c r="K72" s="39" t="s">
        <v>670</v>
      </c>
    </row>
    <row r="73" spans="2:16" s="120" customFormat="1">
      <c r="B73" s="116" t="s">
        <v>92</v>
      </c>
      <c r="C73" s="116" t="s">
        <v>142</v>
      </c>
      <c r="D73" s="115" t="s">
        <v>608</v>
      </c>
      <c r="E73" s="115" t="s">
        <v>140</v>
      </c>
      <c r="F73" s="115" t="s">
        <v>649</v>
      </c>
      <c r="G73" s="115" t="s">
        <v>644</v>
      </c>
      <c r="H73" s="115" t="s">
        <v>141</v>
      </c>
      <c r="I73" s="115" t="s">
        <v>611</v>
      </c>
      <c r="K73" s="115" t="s">
        <v>644</v>
      </c>
      <c r="L73" s="115" t="s">
        <v>141</v>
      </c>
      <c r="M73" s="116" t="s">
        <v>677</v>
      </c>
      <c r="N73" s="116" t="s">
        <v>671</v>
      </c>
      <c r="O73" s="116" t="s">
        <v>676</v>
      </c>
    </row>
    <row r="74" spans="2:16">
      <c r="B74" s="45" t="s">
        <v>591</v>
      </c>
      <c r="C74" s="45" t="s">
        <v>2</v>
      </c>
      <c r="D74" s="45">
        <f>調査票!F80</f>
        <v>0</v>
      </c>
      <c r="E74" s="45">
        <f>調査票!H80</f>
        <v>0</v>
      </c>
      <c r="F74" s="134">
        <f>ICT施工効率!C2</f>
        <v>1.0900000000000001</v>
      </c>
      <c r="G74" s="117">
        <f>建設機械燃費!H7</f>
        <v>100.2456</v>
      </c>
      <c r="H74" s="117">
        <f>IFERROR($D74*$E74*G74/F74,0)</f>
        <v>0</v>
      </c>
      <c r="I74" s="45" t="s">
        <v>620</v>
      </c>
      <c r="K74" s="117">
        <f>G74</f>
        <v>100.2456</v>
      </c>
      <c r="L74" s="117">
        <f>IFERROR($D74*$E74*K74,0)</f>
        <v>0</v>
      </c>
      <c r="M74" s="117">
        <f>L74-H74</f>
        <v>0</v>
      </c>
      <c r="N74" s="45">
        <f>CO2排出係数!$D$7</f>
        <v>2.6</v>
      </c>
      <c r="O74" s="122">
        <f>M74*N74</f>
        <v>0</v>
      </c>
    </row>
    <row r="75" spans="2:16">
      <c r="B75" s="45"/>
      <c r="C75" s="45" t="s">
        <v>3</v>
      </c>
      <c r="D75" s="45">
        <f>調査票!F81</f>
        <v>0</v>
      </c>
      <c r="E75" s="45">
        <f>調査票!H81</f>
        <v>0</v>
      </c>
      <c r="F75" s="134">
        <f>ICT施工効率!C2</f>
        <v>1.0900000000000001</v>
      </c>
      <c r="G75" s="117">
        <f>建設機械燃費!H8</f>
        <v>158.0796</v>
      </c>
      <c r="H75" s="117">
        <f t="shared" ref="H75:H81" si="6">IFERROR($D75*$E75*G75/F75,0)</f>
        <v>0</v>
      </c>
      <c r="I75" s="45" t="s">
        <v>620</v>
      </c>
      <c r="K75" s="117">
        <f t="shared" ref="K75:K81" si="7">G75</f>
        <v>158.0796</v>
      </c>
      <c r="L75" s="117">
        <f t="shared" ref="L75:L81" si="8">IFERROR($D75*$E75*K75,0)</f>
        <v>0</v>
      </c>
      <c r="M75" s="117">
        <f t="shared" ref="M75:M81" si="9">L75-H75</f>
        <v>0</v>
      </c>
      <c r="N75" s="45">
        <f>CO2排出係数!$D$7</f>
        <v>2.6</v>
      </c>
      <c r="O75" s="122">
        <f t="shared" ref="O75:O81" si="10">M75*N75</f>
        <v>0</v>
      </c>
    </row>
    <row r="76" spans="2:16">
      <c r="B76" s="45" t="s">
        <v>584</v>
      </c>
      <c r="C76" s="45" t="s">
        <v>2</v>
      </c>
      <c r="D76" s="45">
        <f>調査票!F82</f>
        <v>0</v>
      </c>
      <c r="E76" s="45">
        <f>調査票!H82</f>
        <v>0</v>
      </c>
      <c r="F76" s="134">
        <f>ICT施工効率!C5</f>
        <v>1.1000000000000001</v>
      </c>
      <c r="G76" s="117">
        <f>建設機械燃費!H7</f>
        <v>100.2456</v>
      </c>
      <c r="H76" s="117">
        <f t="shared" si="6"/>
        <v>0</v>
      </c>
      <c r="I76" s="45" t="s">
        <v>620</v>
      </c>
      <c r="K76" s="117">
        <f t="shared" si="7"/>
        <v>100.2456</v>
      </c>
      <c r="L76" s="117">
        <f t="shared" si="8"/>
        <v>0</v>
      </c>
      <c r="M76" s="117">
        <f t="shared" si="9"/>
        <v>0</v>
      </c>
      <c r="N76" s="45">
        <f>CO2排出係数!$D$7</f>
        <v>2.6</v>
      </c>
      <c r="O76" s="122">
        <f t="shared" si="10"/>
        <v>0</v>
      </c>
    </row>
    <row r="77" spans="2:16">
      <c r="B77" s="45"/>
      <c r="C77" s="45" t="s">
        <v>3</v>
      </c>
      <c r="D77" s="45">
        <f>調査票!F83</f>
        <v>0</v>
      </c>
      <c r="E77" s="45">
        <f>調査票!H83</f>
        <v>0</v>
      </c>
      <c r="F77" s="134">
        <f>ICT施工効率!C5</f>
        <v>1.1000000000000001</v>
      </c>
      <c r="G77" s="117">
        <f>建設機械燃費!H8</f>
        <v>158.0796</v>
      </c>
      <c r="H77" s="117">
        <f t="shared" si="6"/>
        <v>0</v>
      </c>
      <c r="I77" s="45" t="s">
        <v>620</v>
      </c>
      <c r="K77" s="117">
        <f t="shared" si="7"/>
        <v>158.0796</v>
      </c>
      <c r="L77" s="117">
        <f t="shared" si="8"/>
        <v>0</v>
      </c>
      <c r="M77" s="117">
        <f t="shared" si="9"/>
        <v>0</v>
      </c>
      <c r="N77" s="45">
        <f>CO2排出係数!$D$7</f>
        <v>2.6</v>
      </c>
      <c r="O77" s="122">
        <f t="shared" si="10"/>
        <v>0</v>
      </c>
    </row>
    <row r="78" spans="2:16">
      <c r="B78" s="45" t="s">
        <v>585</v>
      </c>
      <c r="C78" s="45" t="s">
        <v>0</v>
      </c>
      <c r="D78" s="45">
        <f>調査票!F84</f>
        <v>0</v>
      </c>
      <c r="E78" s="45">
        <f>調査票!H84</f>
        <v>0</v>
      </c>
      <c r="F78" s="134">
        <f>ICT施工効率!C3</f>
        <v>1.38</v>
      </c>
      <c r="G78" s="117">
        <f>建設機械燃費!H9</f>
        <v>40.545000000000002</v>
      </c>
      <c r="H78" s="117">
        <f t="shared" si="6"/>
        <v>0</v>
      </c>
      <c r="I78" s="45" t="s">
        <v>620</v>
      </c>
      <c r="K78" s="117">
        <f t="shared" si="7"/>
        <v>40.545000000000002</v>
      </c>
      <c r="L78" s="117">
        <f t="shared" si="8"/>
        <v>0</v>
      </c>
      <c r="M78" s="117">
        <f t="shared" si="9"/>
        <v>0</v>
      </c>
      <c r="N78" s="45">
        <f>CO2排出係数!$D$7</f>
        <v>2.6</v>
      </c>
      <c r="O78" s="122">
        <f t="shared" si="10"/>
        <v>0</v>
      </c>
    </row>
    <row r="79" spans="2:16">
      <c r="B79" s="45"/>
      <c r="C79" s="45" t="s">
        <v>1</v>
      </c>
      <c r="D79" s="45">
        <f>調査票!F85</f>
        <v>0</v>
      </c>
      <c r="E79" s="45">
        <f>調査票!H85</f>
        <v>0</v>
      </c>
      <c r="F79" s="134">
        <f>ICT施工効率!C3</f>
        <v>1.38</v>
      </c>
      <c r="G79" s="117">
        <f>建設機械燃費!H10</f>
        <v>76.5</v>
      </c>
      <c r="H79" s="117">
        <f t="shared" si="6"/>
        <v>0</v>
      </c>
      <c r="I79" s="45" t="s">
        <v>620</v>
      </c>
      <c r="K79" s="117">
        <f t="shared" si="7"/>
        <v>76.5</v>
      </c>
      <c r="L79" s="117">
        <f t="shared" si="8"/>
        <v>0</v>
      </c>
      <c r="M79" s="117">
        <f t="shared" si="9"/>
        <v>0</v>
      </c>
      <c r="N79" s="45">
        <f>CO2排出係数!$D$7</f>
        <v>2.6</v>
      </c>
      <c r="O79" s="122">
        <f t="shared" si="10"/>
        <v>0</v>
      </c>
    </row>
    <row r="80" spans="2:16">
      <c r="B80" s="45" t="s">
        <v>586</v>
      </c>
      <c r="C80" s="45" t="s">
        <v>0</v>
      </c>
      <c r="D80" s="45">
        <f>調査票!F86</f>
        <v>0</v>
      </c>
      <c r="E80" s="45">
        <f>調査票!H86</f>
        <v>0</v>
      </c>
      <c r="F80" s="134">
        <f>ICT施工効率!C4</f>
        <v>1.18</v>
      </c>
      <c r="G80" s="117">
        <f>建設機械燃費!H9</f>
        <v>40.545000000000002</v>
      </c>
      <c r="H80" s="117">
        <f t="shared" si="6"/>
        <v>0</v>
      </c>
      <c r="I80" s="45" t="s">
        <v>620</v>
      </c>
      <c r="K80" s="117">
        <f t="shared" si="7"/>
        <v>40.545000000000002</v>
      </c>
      <c r="L80" s="117">
        <f t="shared" si="8"/>
        <v>0</v>
      </c>
      <c r="M80" s="117">
        <f t="shared" si="9"/>
        <v>0</v>
      </c>
      <c r="N80" s="45">
        <f>CO2排出係数!$D$7</f>
        <v>2.6</v>
      </c>
      <c r="O80" s="122">
        <f t="shared" si="10"/>
        <v>0</v>
      </c>
    </row>
    <row r="81" spans="2:16">
      <c r="B81" s="45"/>
      <c r="C81" s="45" t="s">
        <v>1</v>
      </c>
      <c r="D81" s="45">
        <f>調査票!F87</f>
        <v>0</v>
      </c>
      <c r="E81" s="45">
        <f>調査票!H87</f>
        <v>0</v>
      </c>
      <c r="F81" s="134">
        <f>ICT施工効率!C4</f>
        <v>1.18</v>
      </c>
      <c r="G81" s="117">
        <f>建設機械燃費!H10</f>
        <v>76.5</v>
      </c>
      <c r="H81" s="117">
        <f t="shared" si="6"/>
        <v>0</v>
      </c>
      <c r="I81" s="45" t="s">
        <v>620</v>
      </c>
      <c r="K81" s="117">
        <f t="shared" si="7"/>
        <v>76.5</v>
      </c>
      <c r="L81" s="117">
        <f t="shared" si="8"/>
        <v>0</v>
      </c>
      <c r="M81" s="117">
        <f t="shared" si="9"/>
        <v>0</v>
      </c>
      <c r="N81" s="45">
        <f>CO2排出係数!$D$7</f>
        <v>2.6</v>
      </c>
      <c r="O81" s="122">
        <f t="shared" si="10"/>
        <v>0</v>
      </c>
    </row>
    <row r="82" spans="2:16" ht="12" thickBot="1">
      <c r="B82" s="118"/>
      <c r="C82" s="118"/>
      <c r="D82" s="118"/>
      <c r="E82" s="118"/>
      <c r="F82" s="118"/>
      <c r="G82" s="118"/>
      <c r="H82" s="118"/>
      <c r="I82" s="118"/>
    </row>
    <row r="83" spans="2:16" ht="12" thickBot="1">
      <c r="B83" s="118"/>
      <c r="C83" s="118"/>
      <c r="D83" s="118"/>
      <c r="E83" s="118"/>
      <c r="F83" s="118"/>
      <c r="G83" s="118"/>
      <c r="H83" s="118"/>
      <c r="I83" s="118"/>
      <c r="N83" s="123" t="s">
        <v>875</v>
      </c>
      <c r="O83" s="124">
        <f>SUM(O74:O81)</f>
        <v>0</v>
      </c>
      <c r="P83" s="39" t="s">
        <v>678</v>
      </c>
    </row>
    <row r="84" spans="2:16">
      <c r="B84" s="39" t="s">
        <v>592</v>
      </c>
    </row>
    <row r="85" spans="2:16">
      <c r="B85" s="116" t="s">
        <v>92</v>
      </c>
      <c r="C85" s="116" t="s">
        <v>142</v>
      </c>
      <c r="D85" s="115" t="s">
        <v>608</v>
      </c>
      <c r="E85" s="115" t="s">
        <v>140</v>
      </c>
      <c r="F85" s="115" t="s">
        <v>649</v>
      </c>
      <c r="G85" s="115" t="s">
        <v>644</v>
      </c>
      <c r="H85" s="115" t="s">
        <v>141</v>
      </c>
      <c r="I85" s="115" t="s">
        <v>611</v>
      </c>
      <c r="K85" s="115" t="s">
        <v>644</v>
      </c>
      <c r="L85" s="115" t="s">
        <v>141</v>
      </c>
      <c r="M85" s="116" t="s">
        <v>677</v>
      </c>
      <c r="N85" s="116" t="s">
        <v>671</v>
      </c>
      <c r="O85" s="116" t="s">
        <v>676</v>
      </c>
    </row>
    <row r="86" spans="2:16">
      <c r="B86" s="45" t="s">
        <v>593</v>
      </c>
      <c r="C86" s="45" t="s">
        <v>103</v>
      </c>
      <c r="D86" s="45">
        <f>調査票!F93</f>
        <v>0</v>
      </c>
      <c r="E86" s="45">
        <f>調査票!H93</f>
        <v>0</v>
      </c>
      <c r="F86" s="121">
        <f>ICT施工効率!$C$7</f>
        <v>1.27</v>
      </c>
      <c r="G86" s="117">
        <f>建設機械燃費!$H$16</f>
        <v>49.572000000000003</v>
      </c>
      <c r="H86" s="117">
        <f t="shared" ref="H86:H91" si="11">IFERROR($D86*$E86*G86/F86,0)</f>
        <v>0</v>
      </c>
      <c r="I86" s="45" t="s">
        <v>620</v>
      </c>
      <c r="K86" s="117">
        <f t="shared" ref="K86:K91" si="12">G86</f>
        <v>49.572000000000003</v>
      </c>
      <c r="L86" s="117">
        <f t="shared" ref="L86:L91" si="13">IFERROR($D86*$E86*K86,0)</f>
        <v>0</v>
      </c>
      <c r="M86" s="117">
        <f t="shared" ref="M86:M91" si="14">L86-H86</f>
        <v>0</v>
      </c>
      <c r="N86" s="45">
        <f>CO2排出係数!$D$7</f>
        <v>2.6</v>
      </c>
      <c r="O86" s="122">
        <f t="shared" ref="O86:O91" si="15">M86*N86</f>
        <v>0</v>
      </c>
    </row>
    <row r="87" spans="2:16">
      <c r="B87" s="45"/>
      <c r="C87" s="45" t="s">
        <v>105</v>
      </c>
      <c r="D87" s="45">
        <f>調査票!F94</f>
        <v>0</v>
      </c>
      <c r="E87" s="45">
        <f>調査票!H94</f>
        <v>0</v>
      </c>
      <c r="F87" s="121">
        <f>ICT施工効率!$C$7</f>
        <v>1.27</v>
      </c>
      <c r="G87" s="117">
        <f>建設機械燃費!$H$17</f>
        <v>67.067999999999998</v>
      </c>
      <c r="H87" s="117">
        <f t="shared" si="11"/>
        <v>0</v>
      </c>
      <c r="I87" s="45" t="s">
        <v>620</v>
      </c>
      <c r="K87" s="117">
        <f t="shared" si="12"/>
        <v>67.067999999999998</v>
      </c>
      <c r="L87" s="117">
        <f t="shared" si="13"/>
        <v>0</v>
      </c>
      <c r="M87" s="117">
        <f t="shared" si="14"/>
        <v>0</v>
      </c>
      <c r="N87" s="45">
        <f>CO2排出係数!$D$7</f>
        <v>2.6</v>
      </c>
      <c r="O87" s="122">
        <f t="shared" si="15"/>
        <v>0</v>
      </c>
    </row>
    <row r="88" spans="2:16">
      <c r="B88" s="45" t="s">
        <v>594</v>
      </c>
      <c r="C88" s="45" t="s">
        <v>103</v>
      </c>
      <c r="D88" s="45">
        <f>調査票!F95</f>
        <v>0</v>
      </c>
      <c r="E88" s="45">
        <f>調査票!H95</f>
        <v>0</v>
      </c>
      <c r="F88" s="45">
        <f>ICT施工効率!C8</f>
        <v>1.44</v>
      </c>
      <c r="G88" s="117">
        <f>建設機械燃費!$H$16</f>
        <v>49.572000000000003</v>
      </c>
      <c r="H88" s="117">
        <f t="shared" si="11"/>
        <v>0</v>
      </c>
      <c r="I88" s="45" t="s">
        <v>620</v>
      </c>
      <c r="K88" s="117">
        <f t="shared" si="12"/>
        <v>49.572000000000003</v>
      </c>
      <c r="L88" s="117">
        <f t="shared" si="13"/>
        <v>0</v>
      </c>
      <c r="M88" s="117">
        <f t="shared" si="14"/>
        <v>0</v>
      </c>
      <c r="N88" s="45">
        <f>CO2排出係数!$D$7</f>
        <v>2.6</v>
      </c>
      <c r="O88" s="122">
        <f t="shared" si="15"/>
        <v>0</v>
      </c>
    </row>
    <row r="89" spans="2:16">
      <c r="B89" s="45"/>
      <c r="C89" s="45" t="s">
        <v>105</v>
      </c>
      <c r="D89" s="45">
        <f>調査票!F96</f>
        <v>0</v>
      </c>
      <c r="E89" s="45">
        <f>調査票!H96</f>
        <v>0</v>
      </c>
      <c r="F89" s="45">
        <f>ICT施工効率!C8</f>
        <v>1.44</v>
      </c>
      <c r="G89" s="117">
        <f>建設機械燃費!$H$17</f>
        <v>67.067999999999998</v>
      </c>
      <c r="H89" s="117">
        <f t="shared" si="11"/>
        <v>0</v>
      </c>
      <c r="I89" s="45" t="s">
        <v>620</v>
      </c>
      <c r="K89" s="117">
        <f t="shared" si="12"/>
        <v>67.067999999999998</v>
      </c>
      <c r="L89" s="117">
        <f t="shared" si="13"/>
        <v>0</v>
      </c>
      <c r="M89" s="117">
        <f t="shared" si="14"/>
        <v>0</v>
      </c>
      <c r="N89" s="45">
        <f>CO2排出係数!$D$7</f>
        <v>2.6</v>
      </c>
      <c r="O89" s="122">
        <f t="shared" si="15"/>
        <v>0</v>
      </c>
    </row>
    <row r="90" spans="2:16">
      <c r="B90" s="45" t="s">
        <v>595</v>
      </c>
      <c r="C90" s="45" t="s">
        <v>103</v>
      </c>
      <c r="D90" s="45">
        <f>調査票!F97</f>
        <v>0</v>
      </c>
      <c r="E90" s="45">
        <f>調査票!H97</f>
        <v>0</v>
      </c>
      <c r="F90" s="45">
        <f>ICT施工効率!C9</f>
        <v>1.44</v>
      </c>
      <c r="G90" s="117">
        <f>建設機械燃費!$H$16</f>
        <v>49.572000000000003</v>
      </c>
      <c r="H90" s="117">
        <f t="shared" si="11"/>
        <v>0</v>
      </c>
      <c r="I90" s="45" t="s">
        <v>620</v>
      </c>
      <c r="K90" s="117">
        <f t="shared" si="12"/>
        <v>49.572000000000003</v>
      </c>
      <c r="L90" s="117">
        <f t="shared" si="13"/>
        <v>0</v>
      </c>
      <c r="M90" s="117">
        <f t="shared" si="14"/>
        <v>0</v>
      </c>
      <c r="N90" s="45">
        <f>CO2排出係数!$D$7</f>
        <v>2.6</v>
      </c>
      <c r="O90" s="122">
        <f t="shared" si="15"/>
        <v>0</v>
      </c>
    </row>
    <row r="91" spans="2:16">
      <c r="B91" s="45"/>
      <c r="C91" s="45" t="s">
        <v>105</v>
      </c>
      <c r="D91" s="45">
        <f>調査票!F98</f>
        <v>0</v>
      </c>
      <c r="E91" s="45">
        <f>調査票!H98</f>
        <v>0</v>
      </c>
      <c r="F91" s="45">
        <f>ICT施工効率!C9</f>
        <v>1.44</v>
      </c>
      <c r="G91" s="117">
        <f>建設機械燃費!$H$17</f>
        <v>67.067999999999998</v>
      </c>
      <c r="H91" s="117">
        <f t="shared" si="11"/>
        <v>0</v>
      </c>
      <c r="I91" s="45" t="s">
        <v>620</v>
      </c>
      <c r="K91" s="117">
        <f t="shared" si="12"/>
        <v>67.067999999999998</v>
      </c>
      <c r="L91" s="117">
        <f t="shared" si="13"/>
        <v>0</v>
      </c>
      <c r="M91" s="117">
        <f t="shared" si="14"/>
        <v>0</v>
      </c>
      <c r="N91" s="45">
        <f>CO2排出係数!$D$7</f>
        <v>2.6</v>
      </c>
      <c r="O91" s="122">
        <f t="shared" si="15"/>
        <v>0</v>
      </c>
    </row>
    <row r="92" spans="2:16" ht="12" thickBot="1">
      <c r="B92" s="118"/>
      <c r="C92" s="118"/>
      <c r="D92" s="118"/>
      <c r="E92" s="118"/>
      <c r="F92" s="118"/>
      <c r="G92" s="118"/>
      <c r="H92" s="118"/>
      <c r="I92" s="118"/>
    </row>
    <row r="93" spans="2:16" ht="12" thickBot="1">
      <c r="B93" s="118"/>
      <c r="C93" s="118"/>
      <c r="D93" s="118"/>
      <c r="E93" s="118"/>
      <c r="F93" s="118"/>
      <c r="G93" s="118"/>
      <c r="H93" s="118"/>
      <c r="I93" s="118"/>
      <c r="N93" s="123" t="s">
        <v>875</v>
      </c>
      <c r="O93" s="124">
        <f>SUM(O86:O91)</f>
        <v>0</v>
      </c>
      <c r="P93" s="39" t="s">
        <v>678</v>
      </c>
    </row>
    <row r="94" spans="2:16">
      <c r="B94" s="39" t="s">
        <v>596</v>
      </c>
    </row>
    <row r="95" spans="2:16">
      <c r="B95" s="116" t="s">
        <v>92</v>
      </c>
      <c r="C95" s="116" t="s">
        <v>142</v>
      </c>
      <c r="D95" s="115" t="s">
        <v>608</v>
      </c>
      <c r="E95" s="115" t="s">
        <v>140</v>
      </c>
      <c r="F95" s="115" t="s">
        <v>649</v>
      </c>
      <c r="G95" s="115" t="s">
        <v>644</v>
      </c>
      <c r="H95" s="115" t="s">
        <v>141</v>
      </c>
      <c r="I95" s="115" t="s">
        <v>611</v>
      </c>
      <c r="K95" s="115" t="s">
        <v>644</v>
      </c>
      <c r="L95" s="115" t="s">
        <v>141</v>
      </c>
      <c r="M95" s="116" t="s">
        <v>677</v>
      </c>
      <c r="N95" s="116" t="s">
        <v>671</v>
      </c>
      <c r="O95" s="116" t="s">
        <v>676</v>
      </c>
    </row>
    <row r="96" spans="2:16">
      <c r="B96" s="45" t="s">
        <v>597</v>
      </c>
      <c r="C96" s="45" t="s">
        <v>598</v>
      </c>
      <c r="D96" s="45">
        <f>調査票!F102</f>
        <v>0</v>
      </c>
      <c r="E96" s="45">
        <f>調査票!H102</f>
        <v>0</v>
      </c>
      <c r="F96" s="45">
        <f>ICT施工効率!$C$11</f>
        <v>1.05</v>
      </c>
      <c r="G96" s="122">
        <f>建設機械燃費!H56</f>
        <v>252.14400000000001</v>
      </c>
      <c r="H96" s="117">
        <f>IFERROR($D96*$E96*G96/F96,0)</f>
        <v>0</v>
      </c>
      <c r="I96" s="45" t="s">
        <v>620</v>
      </c>
      <c r="K96" s="117">
        <f>G96</f>
        <v>252.14400000000001</v>
      </c>
      <c r="L96" s="117">
        <f>IFERROR($D96*$E96*K96,0)</f>
        <v>0</v>
      </c>
      <c r="M96" s="117">
        <f>L96-H96</f>
        <v>0</v>
      </c>
      <c r="N96" s="45">
        <f>CO2排出係数!$D$7</f>
        <v>2.6</v>
      </c>
      <c r="O96" s="122">
        <f>M96*N96</f>
        <v>0</v>
      </c>
    </row>
    <row r="97" spans="2:16">
      <c r="B97" s="45"/>
      <c r="C97" s="45" t="s">
        <v>599</v>
      </c>
      <c r="D97" s="45">
        <f>調査票!F103</f>
        <v>0</v>
      </c>
      <c r="E97" s="45">
        <f>調査票!H103</f>
        <v>0</v>
      </c>
      <c r="F97" s="45">
        <f>ICT施工効率!$C$11</f>
        <v>1.05</v>
      </c>
      <c r="G97" s="122">
        <f>建設機械燃費!H57</f>
        <v>369.64799999999997</v>
      </c>
      <c r="H97" s="117">
        <f>IFERROR($D97*$E97*G97/F97,0)</f>
        <v>0</v>
      </c>
      <c r="I97" s="45" t="s">
        <v>620</v>
      </c>
      <c r="K97" s="117">
        <f>G97</f>
        <v>369.64799999999997</v>
      </c>
      <c r="L97" s="117">
        <f>IFERROR($D97*$E97*K97,0)</f>
        <v>0</v>
      </c>
      <c r="M97" s="117">
        <f>L97-H97</f>
        <v>0</v>
      </c>
      <c r="N97" s="45">
        <f>CO2排出係数!$D$7</f>
        <v>2.6</v>
      </c>
      <c r="O97" s="122">
        <f>M97*N97</f>
        <v>0</v>
      </c>
    </row>
    <row r="98" spans="2:16">
      <c r="B98" s="45"/>
      <c r="C98" s="45" t="s">
        <v>600</v>
      </c>
      <c r="D98" s="45">
        <f>調査票!F104</f>
        <v>0</v>
      </c>
      <c r="E98" s="45">
        <f>調査票!H104</f>
        <v>0</v>
      </c>
      <c r="F98" s="45">
        <f>ICT施工効率!$C$11</f>
        <v>1.05</v>
      </c>
      <c r="G98" s="122">
        <f>建設機械燃費!H58</f>
        <v>485.928</v>
      </c>
      <c r="H98" s="117">
        <f>IFERROR($D98*$E98*G98/F98,0)</f>
        <v>0</v>
      </c>
      <c r="I98" s="45" t="s">
        <v>620</v>
      </c>
      <c r="K98" s="117">
        <f>G98</f>
        <v>485.928</v>
      </c>
      <c r="L98" s="117">
        <f>IFERROR($D98*$E98*K98,0)</f>
        <v>0</v>
      </c>
      <c r="M98" s="117">
        <f>L98-H98</f>
        <v>0</v>
      </c>
      <c r="N98" s="45">
        <f>CO2排出係数!$D$7</f>
        <v>2.6</v>
      </c>
      <c r="O98" s="122">
        <f>M98*N98</f>
        <v>0</v>
      </c>
    </row>
    <row r="99" spans="2:16" ht="12" thickBot="1">
      <c r="B99" s="118"/>
      <c r="C99" s="118"/>
      <c r="D99" s="118"/>
      <c r="E99" s="118"/>
      <c r="F99" s="118"/>
      <c r="G99" s="118"/>
      <c r="H99" s="118"/>
      <c r="I99" s="118"/>
    </row>
    <row r="100" spans="2:16" ht="12" thickBot="1">
      <c r="B100" s="118"/>
      <c r="C100" s="118"/>
      <c r="D100" s="118"/>
      <c r="E100" s="118"/>
      <c r="F100" s="118"/>
      <c r="G100" s="118"/>
      <c r="H100" s="118"/>
      <c r="I100" s="118"/>
      <c r="N100" s="123" t="s">
        <v>875</v>
      </c>
      <c r="O100" s="124">
        <f>SUM(O96:O98)</f>
        <v>0</v>
      </c>
      <c r="P100" s="39" t="s">
        <v>678</v>
      </c>
    </row>
    <row r="101" spans="2:16">
      <c r="B101" s="39" t="s">
        <v>601</v>
      </c>
    </row>
    <row r="102" spans="2:16">
      <c r="B102" s="116" t="s">
        <v>92</v>
      </c>
      <c r="C102" s="116" t="s">
        <v>142</v>
      </c>
      <c r="D102" s="115" t="s">
        <v>608</v>
      </c>
      <c r="E102" s="115" t="s">
        <v>140</v>
      </c>
      <c r="F102" s="115" t="s">
        <v>649</v>
      </c>
      <c r="G102" s="115" t="s">
        <v>644</v>
      </c>
      <c r="H102" s="115" t="s">
        <v>141</v>
      </c>
      <c r="I102" s="115" t="s">
        <v>611</v>
      </c>
      <c r="K102" s="115" t="s">
        <v>644</v>
      </c>
      <c r="L102" s="115" t="s">
        <v>141</v>
      </c>
      <c r="M102" s="116" t="s">
        <v>677</v>
      </c>
      <c r="N102" s="116" t="s">
        <v>671</v>
      </c>
      <c r="O102" s="116" t="s">
        <v>676</v>
      </c>
    </row>
    <row r="103" spans="2:16">
      <c r="B103" s="45" t="s">
        <v>602</v>
      </c>
      <c r="C103" s="45" t="s">
        <v>548</v>
      </c>
      <c r="D103" s="45">
        <f>調査票!F109</f>
        <v>0</v>
      </c>
      <c r="E103" s="45">
        <f>調査票!H109</f>
        <v>0</v>
      </c>
      <c r="F103" s="45">
        <f>ICT施工効率!C17</f>
        <v>1.04</v>
      </c>
      <c r="G103" s="117">
        <f>建設機械燃費!H59</f>
        <v>57.833999999999996</v>
      </c>
      <c r="H103" s="117">
        <f>IFERROR($D103*$E103*G103/F103,0)</f>
        <v>0</v>
      </c>
      <c r="I103" s="45" t="s">
        <v>620</v>
      </c>
      <c r="K103" s="117">
        <f>G103</f>
        <v>57.833999999999996</v>
      </c>
      <c r="L103" s="117">
        <f>IFERROR($D103*$E103*K103,0)</f>
        <v>0</v>
      </c>
      <c r="M103" s="117">
        <f>L103-H103</f>
        <v>0</v>
      </c>
      <c r="N103" s="45">
        <f>CO2排出係数!$D$7</f>
        <v>2.6</v>
      </c>
      <c r="O103" s="122">
        <f>M103*N103</f>
        <v>0</v>
      </c>
    </row>
    <row r="104" spans="2:16">
      <c r="B104" s="45"/>
      <c r="C104" s="45" t="s">
        <v>549</v>
      </c>
      <c r="D104" s="45">
        <f>調査票!F110</f>
        <v>0</v>
      </c>
      <c r="E104" s="45">
        <f>調査票!H110</f>
        <v>0</v>
      </c>
      <c r="F104" s="45">
        <f>ICT施工効率!C17</f>
        <v>1.04</v>
      </c>
      <c r="G104" s="117">
        <f>建設機械燃費!H60</f>
        <v>100.2456</v>
      </c>
      <c r="H104" s="117">
        <f t="shared" ref="H104:H111" si="16">IFERROR($D104*$E104*G104/F104,0)</f>
        <v>0</v>
      </c>
      <c r="I104" s="45" t="s">
        <v>620</v>
      </c>
      <c r="K104" s="117">
        <f t="shared" ref="K104:K111" si="17">G104</f>
        <v>100.2456</v>
      </c>
      <c r="L104" s="117">
        <f t="shared" ref="L104:L111" si="18">IFERROR($D104*$E104*K104,0)</f>
        <v>0</v>
      </c>
      <c r="M104" s="117">
        <f t="shared" ref="M104:M111" si="19">L104-H104</f>
        <v>0</v>
      </c>
      <c r="N104" s="45">
        <f>CO2排出係数!$D$7</f>
        <v>2.6</v>
      </c>
      <c r="O104" s="122">
        <f t="shared" ref="O104:O111" si="20">M104*N104</f>
        <v>0</v>
      </c>
    </row>
    <row r="105" spans="2:16">
      <c r="B105" s="45" t="s">
        <v>603</v>
      </c>
      <c r="C105" s="45" t="s">
        <v>388</v>
      </c>
      <c r="D105" s="45">
        <f>調査票!F111</f>
        <v>0</v>
      </c>
      <c r="E105" s="45">
        <f>調査票!H111</f>
        <v>0</v>
      </c>
      <c r="F105" s="45">
        <f>ICT施工効率!$C$18</f>
        <v>1.03</v>
      </c>
      <c r="G105" s="117">
        <f>建設機械燃費!H61</f>
        <v>117.5958</v>
      </c>
      <c r="H105" s="117">
        <f t="shared" si="16"/>
        <v>0</v>
      </c>
      <c r="I105" s="45" t="s">
        <v>620</v>
      </c>
      <c r="K105" s="117">
        <f t="shared" si="17"/>
        <v>117.5958</v>
      </c>
      <c r="L105" s="117">
        <f t="shared" si="18"/>
        <v>0</v>
      </c>
      <c r="M105" s="117">
        <f t="shared" si="19"/>
        <v>0</v>
      </c>
      <c r="N105" s="45">
        <f>CO2排出係数!$D$7</f>
        <v>2.6</v>
      </c>
      <c r="O105" s="122">
        <f t="shared" si="20"/>
        <v>0</v>
      </c>
    </row>
    <row r="106" spans="2:16">
      <c r="B106" s="45"/>
      <c r="C106" s="45" t="s">
        <v>389</v>
      </c>
      <c r="D106" s="45">
        <f>調査票!F112</f>
        <v>0</v>
      </c>
      <c r="E106" s="45">
        <f>調査票!H112</f>
        <v>0</v>
      </c>
      <c r="F106" s="45">
        <f>ICT施工効率!$C$18</f>
        <v>1.03</v>
      </c>
      <c r="G106" s="117">
        <f>建設機械燃費!H62</f>
        <v>194.70779999999999</v>
      </c>
      <c r="H106" s="117">
        <f t="shared" si="16"/>
        <v>0</v>
      </c>
      <c r="I106" s="45" t="s">
        <v>620</v>
      </c>
      <c r="K106" s="117">
        <f t="shared" si="17"/>
        <v>194.70779999999999</v>
      </c>
      <c r="L106" s="117">
        <f t="shared" si="18"/>
        <v>0</v>
      </c>
      <c r="M106" s="117">
        <f t="shared" si="19"/>
        <v>0</v>
      </c>
      <c r="N106" s="45">
        <f>CO2排出係数!$D$7</f>
        <v>2.6</v>
      </c>
      <c r="O106" s="122">
        <f t="shared" si="20"/>
        <v>0</v>
      </c>
    </row>
    <row r="107" spans="2:16">
      <c r="B107" s="45"/>
      <c r="C107" s="45" t="s">
        <v>390</v>
      </c>
      <c r="D107" s="45">
        <f>調査票!F113</f>
        <v>0</v>
      </c>
      <c r="E107" s="45">
        <f>調査票!H113</f>
        <v>0</v>
      </c>
      <c r="F107" s="45">
        <f>ICT施工効率!$C$18</f>
        <v>1.03</v>
      </c>
      <c r="G107" s="117">
        <f>建設機械燃費!H63</f>
        <v>250.614</v>
      </c>
      <c r="H107" s="117">
        <f t="shared" si="16"/>
        <v>0</v>
      </c>
      <c r="I107" s="45" t="s">
        <v>620</v>
      </c>
      <c r="K107" s="117">
        <f t="shared" si="17"/>
        <v>250.614</v>
      </c>
      <c r="L107" s="117">
        <f t="shared" si="18"/>
        <v>0</v>
      </c>
      <c r="M107" s="117">
        <f t="shared" si="19"/>
        <v>0</v>
      </c>
      <c r="N107" s="45">
        <f>CO2排出係数!$D$7</f>
        <v>2.6</v>
      </c>
      <c r="O107" s="122">
        <f t="shared" si="20"/>
        <v>0</v>
      </c>
    </row>
    <row r="108" spans="2:16">
      <c r="B108" s="45" t="s">
        <v>604</v>
      </c>
      <c r="C108" s="135" t="s">
        <v>469</v>
      </c>
      <c r="D108" s="45">
        <f>調査票!F114</f>
        <v>0</v>
      </c>
      <c r="E108" s="45">
        <f>調査票!H114</f>
        <v>0</v>
      </c>
      <c r="F108" s="45">
        <f>ICT施工効率!$C$19</f>
        <v>1.02</v>
      </c>
      <c r="G108" s="117">
        <f>建設機械燃費!H64</f>
        <v>144.26500000000001</v>
      </c>
      <c r="H108" s="117">
        <f t="shared" si="16"/>
        <v>0</v>
      </c>
      <c r="I108" s="45" t="s">
        <v>868</v>
      </c>
      <c r="K108" s="117">
        <f t="shared" si="17"/>
        <v>144.26500000000001</v>
      </c>
      <c r="L108" s="117">
        <f t="shared" si="18"/>
        <v>0</v>
      </c>
      <c r="M108" s="117">
        <f t="shared" si="19"/>
        <v>0</v>
      </c>
      <c r="N108" s="45">
        <f>CO2排出係数!$D$2</f>
        <v>0.51900000000000002</v>
      </c>
      <c r="O108" s="122">
        <f t="shared" si="20"/>
        <v>0</v>
      </c>
    </row>
    <row r="109" spans="2:16">
      <c r="B109" s="45"/>
      <c r="C109" s="135" t="s">
        <v>470</v>
      </c>
      <c r="D109" s="45">
        <f>調査票!F115</f>
        <v>0</v>
      </c>
      <c r="E109" s="45">
        <f>調査票!H115</f>
        <v>0</v>
      </c>
      <c r="F109" s="45">
        <f>ICT施工効率!$C$19</f>
        <v>1.02</v>
      </c>
      <c r="G109" s="117">
        <f>建設機械燃費!H65</f>
        <v>221.42999999999998</v>
      </c>
      <c r="H109" s="117">
        <f t="shared" si="16"/>
        <v>0</v>
      </c>
      <c r="I109" s="45" t="s">
        <v>868</v>
      </c>
      <c r="K109" s="117">
        <f t="shared" si="17"/>
        <v>221.42999999999998</v>
      </c>
      <c r="L109" s="117">
        <f t="shared" si="18"/>
        <v>0</v>
      </c>
      <c r="M109" s="117">
        <f t="shared" si="19"/>
        <v>0</v>
      </c>
      <c r="N109" s="45">
        <f>CO2排出係数!$D$2</f>
        <v>0.51900000000000002</v>
      </c>
      <c r="O109" s="122">
        <f t="shared" si="20"/>
        <v>0</v>
      </c>
    </row>
    <row r="110" spans="2:16">
      <c r="B110" s="45"/>
      <c r="C110" s="135" t="s">
        <v>471</v>
      </c>
      <c r="D110" s="45">
        <f>調査票!F116</f>
        <v>0</v>
      </c>
      <c r="E110" s="45">
        <f>調査票!H116</f>
        <v>0</v>
      </c>
      <c r="F110" s="45">
        <f>ICT施工効率!$C$19</f>
        <v>1.02</v>
      </c>
      <c r="G110" s="117">
        <f>建設機械燃費!H66</f>
        <v>170.25800000000001</v>
      </c>
      <c r="H110" s="117">
        <f t="shared" si="16"/>
        <v>0</v>
      </c>
      <c r="I110" s="45" t="s">
        <v>868</v>
      </c>
      <c r="K110" s="117">
        <f t="shared" si="17"/>
        <v>170.25800000000001</v>
      </c>
      <c r="L110" s="117">
        <f t="shared" si="18"/>
        <v>0</v>
      </c>
      <c r="M110" s="117">
        <f t="shared" si="19"/>
        <v>0</v>
      </c>
      <c r="N110" s="45">
        <f>CO2排出係数!$D$2</f>
        <v>0.51900000000000002</v>
      </c>
      <c r="O110" s="122">
        <f t="shared" si="20"/>
        <v>0</v>
      </c>
    </row>
    <row r="111" spans="2:16">
      <c r="B111" s="45"/>
      <c r="C111" s="135" t="s">
        <v>472</v>
      </c>
      <c r="D111" s="45">
        <f>調査票!F117</f>
        <v>0</v>
      </c>
      <c r="E111" s="45">
        <f>調査票!H117</f>
        <v>0</v>
      </c>
      <c r="F111" s="45">
        <f>ICT施工効率!$C$19</f>
        <v>1.02</v>
      </c>
      <c r="G111" s="117">
        <f>建設機械燃費!H67</f>
        <v>268.57600000000002</v>
      </c>
      <c r="H111" s="117">
        <f t="shared" si="16"/>
        <v>0</v>
      </c>
      <c r="I111" s="45" t="s">
        <v>868</v>
      </c>
      <c r="K111" s="117">
        <f t="shared" si="17"/>
        <v>268.57600000000002</v>
      </c>
      <c r="L111" s="117">
        <f t="shared" si="18"/>
        <v>0</v>
      </c>
      <c r="M111" s="117">
        <f t="shared" si="19"/>
        <v>0</v>
      </c>
      <c r="N111" s="45">
        <f>CO2排出係数!$D$2</f>
        <v>0.51900000000000002</v>
      </c>
      <c r="O111" s="122">
        <f t="shared" si="20"/>
        <v>0</v>
      </c>
    </row>
    <row r="112" spans="2:16" ht="12" thickBot="1">
      <c r="B112" s="118"/>
      <c r="C112" s="33"/>
      <c r="D112" s="118"/>
      <c r="E112" s="118"/>
      <c r="F112" s="118"/>
      <c r="G112" s="118"/>
      <c r="H112" s="118"/>
      <c r="I112" s="118"/>
    </row>
    <row r="113" spans="2:16" ht="12" thickBot="1">
      <c r="B113" s="118"/>
      <c r="C113" s="118"/>
      <c r="D113" s="118"/>
      <c r="E113" s="118"/>
      <c r="F113" s="118"/>
      <c r="G113" s="118"/>
      <c r="H113" s="118"/>
      <c r="I113" s="118"/>
      <c r="N113" s="123" t="s">
        <v>875</v>
      </c>
      <c r="O113" s="124">
        <f>SUM(O103:O111)</f>
        <v>0</v>
      </c>
      <c r="P113" s="39" t="s">
        <v>678</v>
      </c>
    </row>
    <row r="114" spans="2:16">
      <c r="B114" s="661" t="s">
        <v>606</v>
      </c>
      <c r="C114" s="661"/>
      <c r="D114" s="661"/>
      <c r="E114" s="661"/>
      <c r="F114" s="661"/>
      <c r="G114" s="661"/>
      <c r="H114" s="661"/>
      <c r="I114" s="661"/>
    </row>
    <row r="115" spans="2:16" s="51" customFormat="1">
      <c r="B115" s="125"/>
      <c r="C115" s="125"/>
      <c r="D115" s="125"/>
      <c r="E115" s="125"/>
      <c r="F115" s="125"/>
      <c r="G115" s="125"/>
      <c r="H115" s="125"/>
      <c r="I115" s="125"/>
    </row>
    <row r="116" spans="2:16" s="51" customFormat="1">
      <c r="B116" s="125" t="s">
        <v>580</v>
      </c>
      <c r="C116" s="125"/>
      <c r="D116" s="125"/>
      <c r="E116" s="125"/>
      <c r="F116" s="125"/>
      <c r="G116" s="125"/>
      <c r="H116" s="125"/>
      <c r="I116" s="125"/>
      <c r="M116" s="39" t="s">
        <v>681</v>
      </c>
    </row>
    <row r="117" spans="2:16">
      <c r="B117" s="116" t="s">
        <v>92</v>
      </c>
      <c r="C117" s="116" t="s">
        <v>142</v>
      </c>
      <c r="D117" s="115" t="s">
        <v>608</v>
      </c>
      <c r="E117" s="115" t="s">
        <v>609</v>
      </c>
      <c r="F117" s="115" t="s">
        <v>140</v>
      </c>
      <c r="G117" s="115" t="s">
        <v>644</v>
      </c>
      <c r="H117" s="115" t="s">
        <v>141</v>
      </c>
      <c r="I117" s="115" t="s">
        <v>611</v>
      </c>
      <c r="M117" s="116" t="s">
        <v>677</v>
      </c>
      <c r="N117" s="116" t="s">
        <v>671</v>
      </c>
      <c r="O117" s="116" t="s">
        <v>676</v>
      </c>
      <c r="P117" s="120"/>
    </row>
    <row r="118" spans="2:16">
      <c r="B118" s="126">
        <f>調査票!C123</f>
        <v>0</v>
      </c>
      <c r="C118" s="126">
        <f>調査票!E123</f>
        <v>0</v>
      </c>
      <c r="D118" s="45">
        <f>調査票!G123</f>
        <v>0</v>
      </c>
      <c r="E118" s="45">
        <f>調査票!H123</f>
        <v>0</v>
      </c>
      <c r="F118" s="45">
        <f>調査票!I123</f>
        <v>0</v>
      </c>
      <c r="G118" s="117">
        <f>調査票!J123</f>
        <v>0</v>
      </c>
      <c r="H118" s="127">
        <f>IFERROR($D118*$E118*F118*G118,0)</f>
        <v>0</v>
      </c>
      <c r="I118" s="45" t="s">
        <v>620</v>
      </c>
      <c r="M118" s="127">
        <f>H121-H118</f>
        <v>0</v>
      </c>
      <c r="N118" s="45">
        <f>CO2排出係数!$D$7</f>
        <v>2.6</v>
      </c>
      <c r="O118" s="122">
        <f>M118*N118</f>
        <v>0</v>
      </c>
    </row>
    <row r="119" spans="2:16" s="51" customFormat="1">
      <c r="B119" s="125" t="s">
        <v>650</v>
      </c>
      <c r="C119" s="125"/>
      <c r="D119" s="125"/>
      <c r="E119" s="125"/>
      <c r="F119" s="125"/>
      <c r="G119" s="125"/>
      <c r="H119" s="125"/>
      <c r="I119" s="125"/>
    </row>
    <row r="120" spans="2:16">
      <c r="B120" s="116" t="s">
        <v>92</v>
      </c>
      <c r="C120" s="116" t="s">
        <v>142</v>
      </c>
      <c r="D120" s="115" t="s">
        <v>608</v>
      </c>
      <c r="E120" s="115" t="s">
        <v>609</v>
      </c>
      <c r="F120" s="115" t="s">
        <v>140</v>
      </c>
      <c r="G120" s="115" t="s">
        <v>644</v>
      </c>
      <c r="H120" s="115" t="s">
        <v>141</v>
      </c>
      <c r="I120" s="115" t="s">
        <v>611</v>
      </c>
      <c r="M120" s="120"/>
      <c r="N120" s="120"/>
      <c r="O120" s="120"/>
      <c r="P120" s="120"/>
    </row>
    <row r="121" spans="2:16">
      <c r="B121" s="126">
        <f>調査票!C124</f>
        <v>0</v>
      </c>
      <c r="C121" s="126">
        <f>調査票!E124</f>
        <v>0</v>
      </c>
      <c r="D121" s="45">
        <f>調査票!G124</f>
        <v>0</v>
      </c>
      <c r="E121" s="45">
        <f>調査票!H124</f>
        <v>0</v>
      </c>
      <c r="F121" s="45">
        <f>調査票!I124</f>
        <v>0</v>
      </c>
      <c r="G121" s="117">
        <f>調査票!J124</f>
        <v>0</v>
      </c>
      <c r="H121" s="127">
        <f>IFERROR($D121*$E121*F121*G121,0)</f>
        <v>0</v>
      </c>
      <c r="I121" s="45" t="s">
        <v>620</v>
      </c>
    </row>
    <row r="122" spans="2:16" s="51" customFormat="1">
      <c r="B122" s="125"/>
      <c r="C122" s="125"/>
      <c r="D122" s="125"/>
      <c r="E122" s="125"/>
      <c r="F122" s="125"/>
      <c r="G122" s="125"/>
      <c r="H122" s="125"/>
      <c r="I122" s="125"/>
    </row>
    <row r="123" spans="2:16" s="51" customFormat="1">
      <c r="B123" s="125" t="s">
        <v>581</v>
      </c>
      <c r="C123" s="125"/>
      <c r="D123" s="125"/>
      <c r="E123" s="125"/>
      <c r="F123" s="125"/>
      <c r="G123" s="125"/>
      <c r="H123" s="125"/>
      <c r="I123" s="125"/>
      <c r="M123" s="39" t="s">
        <v>681</v>
      </c>
    </row>
    <row r="124" spans="2:16">
      <c r="B124" s="116" t="s">
        <v>92</v>
      </c>
      <c r="C124" s="116" t="s">
        <v>142</v>
      </c>
      <c r="D124" s="115" t="s">
        <v>608</v>
      </c>
      <c r="E124" s="115" t="s">
        <v>609</v>
      </c>
      <c r="F124" s="115" t="s">
        <v>140</v>
      </c>
      <c r="G124" s="115" t="s">
        <v>644</v>
      </c>
      <c r="H124" s="115" t="s">
        <v>141</v>
      </c>
      <c r="I124" s="115" t="s">
        <v>611</v>
      </c>
      <c r="M124" s="116" t="s">
        <v>677</v>
      </c>
      <c r="N124" s="116" t="s">
        <v>671</v>
      </c>
      <c r="O124" s="116" t="s">
        <v>676</v>
      </c>
      <c r="P124" s="120"/>
    </row>
    <row r="125" spans="2:16">
      <c r="B125" s="126">
        <f>調査票!C126</f>
        <v>0</v>
      </c>
      <c r="C125" s="126">
        <f>調査票!E126</f>
        <v>0</v>
      </c>
      <c r="D125" s="45">
        <f>調査票!G126</f>
        <v>0</v>
      </c>
      <c r="E125" s="45">
        <f>調査票!H126</f>
        <v>0</v>
      </c>
      <c r="F125" s="45">
        <f>調査票!I126</f>
        <v>0</v>
      </c>
      <c r="G125" s="117">
        <f>調査票!J126</f>
        <v>0</v>
      </c>
      <c r="H125" s="127">
        <f>IFERROR($D125*$E125*F125*G125,0)</f>
        <v>0</v>
      </c>
      <c r="I125" s="45" t="s">
        <v>620</v>
      </c>
      <c r="M125" s="127">
        <f>H128-H125</f>
        <v>0</v>
      </c>
      <c r="N125" s="45">
        <f>CO2排出係数!$D$7</f>
        <v>2.6</v>
      </c>
      <c r="O125" s="122">
        <f>M125*N125</f>
        <v>0</v>
      </c>
    </row>
    <row r="126" spans="2:16" s="51" customFormat="1">
      <c r="B126" s="125" t="s">
        <v>651</v>
      </c>
      <c r="C126" s="125"/>
      <c r="D126" s="125"/>
      <c r="E126" s="125"/>
      <c r="F126" s="125"/>
      <c r="G126" s="125"/>
      <c r="H126" s="125"/>
      <c r="I126" s="125"/>
    </row>
    <row r="127" spans="2:16">
      <c r="B127" s="116" t="s">
        <v>92</v>
      </c>
      <c r="C127" s="116" t="s">
        <v>142</v>
      </c>
      <c r="D127" s="115" t="s">
        <v>608</v>
      </c>
      <c r="E127" s="115" t="s">
        <v>609</v>
      </c>
      <c r="F127" s="115" t="s">
        <v>140</v>
      </c>
      <c r="G127" s="115" t="s">
        <v>644</v>
      </c>
      <c r="H127" s="115" t="s">
        <v>141</v>
      </c>
      <c r="I127" s="115" t="s">
        <v>611</v>
      </c>
      <c r="M127" s="120"/>
      <c r="N127" s="120"/>
      <c r="O127" s="120"/>
      <c r="P127" s="120"/>
    </row>
    <row r="128" spans="2:16">
      <c r="B128" s="126">
        <f>調査票!C127</f>
        <v>0</v>
      </c>
      <c r="C128" s="126">
        <f>調査票!E127</f>
        <v>0</v>
      </c>
      <c r="D128" s="45">
        <f>調査票!G127</f>
        <v>0</v>
      </c>
      <c r="E128" s="45">
        <f>調査票!H127</f>
        <v>0</v>
      </c>
      <c r="F128" s="45">
        <f>調査票!I127</f>
        <v>0</v>
      </c>
      <c r="G128" s="117">
        <f>調査票!J127</f>
        <v>0</v>
      </c>
      <c r="H128" s="127">
        <f>IFERROR($D128*$E128*F128*G128,0)</f>
        <v>0</v>
      </c>
      <c r="I128" s="45" t="s">
        <v>620</v>
      </c>
    </row>
    <row r="129" spans="2:16" s="51" customFormat="1" ht="12" thickBot="1">
      <c r="B129" s="125"/>
      <c r="C129" s="125"/>
      <c r="D129" s="125"/>
      <c r="E129" s="125"/>
      <c r="F129" s="125"/>
      <c r="G129" s="125"/>
      <c r="H129" s="125"/>
      <c r="I129" s="125"/>
      <c r="M129" s="39"/>
      <c r="N129" s="39"/>
      <c r="O129" s="39"/>
      <c r="P129" s="39"/>
    </row>
    <row r="130" spans="2:16" ht="12" thickBot="1">
      <c r="B130" s="118"/>
      <c r="C130" s="118"/>
      <c r="D130" s="118"/>
      <c r="E130" s="118"/>
      <c r="F130" s="118"/>
      <c r="G130" s="118"/>
      <c r="H130" s="118"/>
      <c r="I130" s="118"/>
      <c r="N130" s="123" t="s">
        <v>875</v>
      </c>
      <c r="O130" s="124">
        <f>O118+O125</f>
        <v>0</v>
      </c>
      <c r="P130" s="39" t="s">
        <v>678</v>
      </c>
    </row>
    <row r="131" spans="2:16" ht="12" thickBot="1">
      <c r="B131" s="118"/>
      <c r="C131" s="118"/>
      <c r="D131" s="118"/>
      <c r="E131" s="118"/>
      <c r="F131" s="118"/>
      <c r="G131" s="118"/>
      <c r="H131" s="118"/>
      <c r="I131" s="118"/>
      <c r="O131" s="129"/>
    </row>
    <row r="132" spans="2:16" ht="12" thickBot="1">
      <c r="B132" s="118"/>
      <c r="C132" s="118"/>
      <c r="D132" s="118"/>
      <c r="E132" s="118"/>
      <c r="F132" s="118"/>
      <c r="G132" s="118"/>
      <c r="H132" s="118"/>
      <c r="I132" s="118"/>
      <c r="N132" s="136" t="s">
        <v>876</v>
      </c>
      <c r="O132" s="124">
        <f>O83+O93+O100+O113+O130</f>
        <v>0</v>
      </c>
    </row>
    <row r="133" spans="2:16">
      <c r="B133" s="661" t="s">
        <v>607</v>
      </c>
      <c r="C133" s="661"/>
      <c r="D133" s="661"/>
      <c r="E133" s="661"/>
      <c r="F133" s="661"/>
      <c r="G133" s="661"/>
      <c r="H133" s="661"/>
      <c r="I133" s="661"/>
    </row>
    <row r="134" spans="2:16" s="51" customFormat="1">
      <c r="B134" s="125"/>
      <c r="C134" s="125"/>
      <c r="D134" s="125"/>
      <c r="E134" s="125"/>
      <c r="F134" s="125"/>
      <c r="G134" s="125"/>
      <c r="H134" s="125"/>
      <c r="I134" s="125"/>
    </row>
    <row r="135" spans="2:16" s="120" customFormat="1">
      <c r="B135" s="137" t="s">
        <v>228</v>
      </c>
      <c r="C135" s="116" t="s">
        <v>198</v>
      </c>
      <c r="D135" s="116" t="s">
        <v>215</v>
      </c>
      <c r="E135" s="116"/>
      <c r="F135" s="116" t="s">
        <v>144</v>
      </c>
      <c r="G135" s="116"/>
      <c r="H135" s="116"/>
      <c r="I135" s="116"/>
    </row>
    <row r="136" spans="2:16">
      <c r="B136" s="45" t="s">
        <v>216</v>
      </c>
      <c r="C136" s="45">
        <f>IF(調査票!B135="○",1,0)</f>
        <v>0</v>
      </c>
      <c r="D136" s="122">
        <f>原単位!AO20</f>
        <v>1863</v>
      </c>
      <c r="E136" s="45"/>
      <c r="F136" s="138">
        <f>IFERROR(C136*D136,0)</f>
        <v>0</v>
      </c>
      <c r="G136" s="45"/>
      <c r="H136" s="45"/>
      <c r="I136" s="45"/>
    </row>
    <row r="137" spans="2:16">
      <c r="B137" s="45" t="s">
        <v>218</v>
      </c>
      <c r="C137" s="45">
        <f>IF(調査票!B136="○",1,0)</f>
        <v>0</v>
      </c>
      <c r="D137" s="122">
        <f>原単位!AP20</f>
        <v>193</v>
      </c>
      <c r="E137" s="45"/>
      <c r="F137" s="138">
        <f t="shared" ref="F137:F168" si="21">IFERROR(C137*D137,0)</f>
        <v>0</v>
      </c>
      <c r="G137" s="45"/>
      <c r="H137" s="45"/>
      <c r="I137" s="45"/>
    </row>
    <row r="138" spans="2:16">
      <c r="B138" s="45" t="s">
        <v>217</v>
      </c>
      <c r="C138" s="45">
        <f>IF(調査票!B137="○",1,0)</f>
        <v>0</v>
      </c>
      <c r="D138" s="122">
        <f>原単位!AR20</f>
        <v>4423</v>
      </c>
      <c r="E138" s="45"/>
      <c r="F138" s="138">
        <f t="shared" si="21"/>
        <v>0</v>
      </c>
      <c r="G138" s="45"/>
      <c r="H138" s="45"/>
      <c r="I138" s="45"/>
    </row>
    <row r="139" spans="2:16">
      <c r="B139" s="45" t="s">
        <v>219</v>
      </c>
      <c r="C139" s="45">
        <f>IF(調査票!B138="○",1,0)</f>
        <v>0</v>
      </c>
      <c r="D139" s="122">
        <f>原単位!AQ20</f>
        <v>65</v>
      </c>
      <c r="E139" s="45"/>
      <c r="F139" s="138">
        <f t="shared" si="21"/>
        <v>0</v>
      </c>
      <c r="G139" s="45"/>
      <c r="H139" s="45"/>
      <c r="I139" s="45"/>
    </row>
    <row r="140" spans="2:16">
      <c r="B140" s="45" t="s">
        <v>86</v>
      </c>
      <c r="C140" s="45">
        <f>IF(調査票!B139="○",1,0)</f>
        <v>0</v>
      </c>
      <c r="D140" s="122">
        <f>原単位!AT20</f>
        <v>216</v>
      </c>
      <c r="E140" s="45"/>
      <c r="F140" s="138">
        <f t="shared" si="21"/>
        <v>0</v>
      </c>
      <c r="G140" s="45"/>
      <c r="H140" s="45"/>
      <c r="I140" s="45"/>
    </row>
    <row r="141" spans="2:16">
      <c r="B141" s="45" t="s">
        <v>131</v>
      </c>
      <c r="C141" s="45">
        <f>IF(調査票!B140="○",1,0)</f>
        <v>0</v>
      </c>
      <c r="D141" s="122">
        <f>原単位!BG20</f>
        <v>115</v>
      </c>
      <c r="E141" s="45"/>
      <c r="F141" s="138">
        <f t="shared" si="21"/>
        <v>0</v>
      </c>
      <c r="G141" s="45"/>
      <c r="H141" s="45"/>
      <c r="I141" s="45"/>
    </row>
    <row r="142" spans="2:16">
      <c r="B142" s="45" t="s">
        <v>175</v>
      </c>
      <c r="C142" s="45">
        <f>IF(調査票!B141="○",1,0)</f>
        <v>0</v>
      </c>
      <c r="D142" s="122">
        <f>原単位!F20</f>
        <v>92</v>
      </c>
      <c r="E142" s="45"/>
      <c r="F142" s="138">
        <f t="shared" si="21"/>
        <v>0</v>
      </c>
      <c r="G142" s="45"/>
      <c r="H142" s="45"/>
      <c r="I142" s="45"/>
    </row>
    <row r="143" spans="2:16">
      <c r="B143" s="45" t="s">
        <v>109</v>
      </c>
      <c r="C143" s="45">
        <f>IF(調査票!B142="○",1,0)</f>
        <v>0</v>
      </c>
      <c r="D143" s="122">
        <f>原単位!M20</f>
        <v>1747</v>
      </c>
      <c r="E143" s="45"/>
      <c r="F143" s="138">
        <f t="shared" si="21"/>
        <v>0</v>
      </c>
      <c r="G143" s="45"/>
      <c r="H143" s="45"/>
      <c r="I143" s="45"/>
    </row>
    <row r="144" spans="2:16">
      <c r="B144" s="45" t="s">
        <v>176</v>
      </c>
      <c r="C144" s="45">
        <f>IF(調査票!B143="○",1,0)</f>
        <v>0</v>
      </c>
      <c r="D144" s="122">
        <f>原単位!P20</f>
        <v>733</v>
      </c>
      <c r="E144" s="45"/>
      <c r="F144" s="138">
        <f t="shared" si="21"/>
        <v>0</v>
      </c>
      <c r="G144" s="45"/>
      <c r="H144" s="45"/>
      <c r="I144" s="45"/>
    </row>
    <row r="145" spans="2:9">
      <c r="B145" s="45" t="s">
        <v>177</v>
      </c>
      <c r="C145" s="45">
        <f>IF(調査票!B144="○",1,0)</f>
        <v>0</v>
      </c>
      <c r="D145" s="122">
        <f>原単位!Q20</f>
        <v>502</v>
      </c>
      <c r="E145" s="45"/>
      <c r="F145" s="138">
        <f t="shared" si="21"/>
        <v>0</v>
      </c>
      <c r="G145" s="45"/>
      <c r="H145" s="45"/>
      <c r="I145" s="45"/>
    </row>
    <row r="146" spans="2:9">
      <c r="B146" s="45" t="s">
        <v>178</v>
      </c>
      <c r="C146" s="45">
        <f>IF(調査票!B145="○",1,0)</f>
        <v>0</v>
      </c>
      <c r="D146" s="122">
        <f>原単位!T20</f>
        <v>1022</v>
      </c>
      <c r="E146" s="45"/>
      <c r="F146" s="138">
        <f t="shared" si="21"/>
        <v>0</v>
      </c>
      <c r="G146" s="45"/>
      <c r="H146" s="45"/>
      <c r="I146" s="45"/>
    </row>
    <row r="147" spans="2:9">
      <c r="B147" s="45" t="s">
        <v>179</v>
      </c>
      <c r="C147" s="45">
        <f>IF(調査票!B146="○",1,0)</f>
        <v>0</v>
      </c>
      <c r="D147" s="122">
        <f>原単位!U20</f>
        <v>1961</v>
      </c>
      <c r="E147" s="45"/>
      <c r="F147" s="138">
        <f t="shared" si="21"/>
        <v>0</v>
      </c>
      <c r="G147" s="45"/>
      <c r="H147" s="45"/>
      <c r="I147" s="45"/>
    </row>
    <row r="148" spans="2:9">
      <c r="B148" s="45" t="s">
        <v>180</v>
      </c>
      <c r="C148" s="45">
        <f>IF(調査票!B147="○",1,0)</f>
        <v>0</v>
      </c>
      <c r="D148" s="122">
        <f>原単位!W20</f>
        <v>194</v>
      </c>
      <c r="E148" s="45"/>
      <c r="F148" s="138">
        <f t="shared" si="21"/>
        <v>0</v>
      </c>
      <c r="G148" s="45"/>
      <c r="H148" s="45"/>
      <c r="I148" s="45"/>
    </row>
    <row r="149" spans="2:9">
      <c r="B149" s="45" t="s">
        <v>181</v>
      </c>
      <c r="C149" s="45">
        <f>IF(調査票!B148="○",1,0)</f>
        <v>0</v>
      </c>
      <c r="D149" s="122">
        <f>原単位!X20</f>
        <v>571</v>
      </c>
      <c r="E149" s="45"/>
      <c r="F149" s="138">
        <f t="shared" si="21"/>
        <v>0</v>
      </c>
      <c r="G149" s="45"/>
      <c r="H149" s="45"/>
      <c r="I149" s="45"/>
    </row>
    <row r="150" spans="2:9">
      <c r="B150" s="45" t="s">
        <v>182</v>
      </c>
      <c r="C150" s="45">
        <f>IF(調査票!B149="○",1,0)</f>
        <v>0</v>
      </c>
      <c r="D150" s="122">
        <f>原単位!Z20</f>
        <v>1548</v>
      </c>
      <c r="E150" s="45"/>
      <c r="F150" s="138">
        <f t="shared" si="21"/>
        <v>0</v>
      </c>
      <c r="G150" s="45"/>
      <c r="H150" s="45"/>
      <c r="I150" s="45"/>
    </row>
    <row r="151" spans="2:9">
      <c r="B151" s="45" t="s">
        <v>665</v>
      </c>
      <c r="C151" s="45">
        <f>IF(調査票!B150="○",1,0)</f>
        <v>0</v>
      </c>
      <c r="D151" s="122">
        <f>原単位!AA20</f>
        <v>12030</v>
      </c>
      <c r="E151" s="45"/>
      <c r="F151" s="138">
        <f t="shared" si="21"/>
        <v>0</v>
      </c>
      <c r="G151" s="45"/>
      <c r="H151" s="45"/>
      <c r="I151" s="45"/>
    </row>
    <row r="152" spans="2:9">
      <c r="B152" s="45" t="s">
        <v>183</v>
      </c>
      <c r="C152" s="45">
        <f>IF(調査票!B151="○",1,0)</f>
        <v>0</v>
      </c>
      <c r="D152" s="122">
        <f>原単位!AC20</f>
        <v>250</v>
      </c>
      <c r="E152" s="45"/>
      <c r="F152" s="138">
        <f t="shared" si="21"/>
        <v>0</v>
      </c>
      <c r="G152" s="45"/>
      <c r="H152" s="45"/>
      <c r="I152" s="45"/>
    </row>
    <row r="153" spans="2:9">
      <c r="B153" s="45" t="s">
        <v>664</v>
      </c>
      <c r="C153" s="45">
        <f>IF(調査票!B152="○",1,0)</f>
        <v>0</v>
      </c>
      <c r="D153" s="122">
        <f>原単位!AF20</f>
        <v>1229</v>
      </c>
      <c r="E153" s="45"/>
      <c r="F153" s="138">
        <f t="shared" si="21"/>
        <v>0</v>
      </c>
      <c r="G153" s="45"/>
      <c r="H153" s="45"/>
      <c r="I153" s="45"/>
    </row>
    <row r="154" spans="2:9">
      <c r="B154" s="45" t="s">
        <v>184</v>
      </c>
      <c r="C154" s="45">
        <f>IF(調査票!B153="○",1,0)</f>
        <v>0</v>
      </c>
      <c r="D154" s="122">
        <f>原単位!AG20</f>
        <v>1209</v>
      </c>
      <c r="E154" s="45"/>
      <c r="F154" s="138">
        <f t="shared" si="21"/>
        <v>0</v>
      </c>
      <c r="G154" s="45"/>
      <c r="H154" s="45"/>
      <c r="I154" s="45"/>
    </row>
    <row r="155" spans="2:9">
      <c r="B155" s="45" t="s">
        <v>185</v>
      </c>
      <c r="C155" s="45">
        <f>IF(調査票!B154="○",1,0)</f>
        <v>0</v>
      </c>
      <c r="D155" s="122">
        <f>原単位!AH20</f>
        <v>743</v>
      </c>
      <c r="E155" s="45"/>
      <c r="F155" s="138">
        <f t="shared" si="21"/>
        <v>0</v>
      </c>
      <c r="G155" s="45"/>
      <c r="H155" s="45"/>
      <c r="I155" s="45"/>
    </row>
    <row r="156" spans="2:9">
      <c r="B156" s="45" t="s">
        <v>186</v>
      </c>
      <c r="C156" s="45">
        <f>IF(調査票!B155="○",1,0)</f>
        <v>0</v>
      </c>
      <c r="D156" s="122">
        <f>原単位!AI20</f>
        <v>37</v>
      </c>
      <c r="E156" s="45"/>
      <c r="F156" s="138">
        <f t="shared" si="21"/>
        <v>0</v>
      </c>
      <c r="G156" s="45"/>
      <c r="H156" s="45"/>
      <c r="I156" s="45"/>
    </row>
    <row r="157" spans="2:9">
      <c r="B157" s="45" t="s">
        <v>187</v>
      </c>
      <c r="C157" s="45">
        <f>IF(調査票!B156="○",1,0)</f>
        <v>0</v>
      </c>
      <c r="D157" s="122">
        <f>原単位!AJ20</f>
        <v>270</v>
      </c>
      <c r="E157" s="45"/>
      <c r="F157" s="138">
        <f t="shared" si="21"/>
        <v>0</v>
      </c>
      <c r="G157" s="45"/>
      <c r="H157" s="45"/>
      <c r="I157" s="45"/>
    </row>
    <row r="158" spans="2:9">
      <c r="B158" s="45" t="s">
        <v>188</v>
      </c>
      <c r="C158" s="45">
        <f>IF(調査票!B157="○",1,0)</f>
        <v>0</v>
      </c>
      <c r="D158" s="122">
        <f>原単位!AL20</f>
        <v>1170</v>
      </c>
      <c r="E158" s="45"/>
      <c r="F158" s="138">
        <f t="shared" si="21"/>
        <v>0</v>
      </c>
      <c r="G158" s="45"/>
      <c r="H158" s="45"/>
      <c r="I158" s="45"/>
    </row>
    <row r="159" spans="2:9">
      <c r="B159" s="45" t="s">
        <v>89</v>
      </c>
      <c r="C159" s="45">
        <f>IF(調査票!B158="○",1,0)</f>
        <v>0</v>
      </c>
      <c r="D159" s="122">
        <f>原単位!AM20</f>
        <v>58</v>
      </c>
      <c r="E159" s="45"/>
      <c r="F159" s="138">
        <f t="shared" si="21"/>
        <v>0</v>
      </c>
      <c r="G159" s="45"/>
      <c r="H159" s="45"/>
      <c r="I159" s="45"/>
    </row>
    <row r="160" spans="2:9">
      <c r="B160" s="45" t="s">
        <v>120</v>
      </c>
      <c r="C160" s="45">
        <f>IF(調査票!B159="○",1,0)</f>
        <v>0</v>
      </c>
      <c r="D160" s="122">
        <f>原単位!AN20</f>
        <v>344</v>
      </c>
      <c r="E160" s="45"/>
      <c r="F160" s="138">
        <f t="shared" si="21"/>
        <v>0</v>
      </c>
      <c r="G160" s="45"/>
      <c r="H160" s="45"/>
      <c r="I160" s="45"/>
    </row>
    <row r="161" spans="2:16">
      <c r="B161" s="45" t="s">
        <v>189</v>
      </c>
      <c r="C161" s="45">
        <f>IF(調査票!B160="○",1,0)</f>
        <v>0</v>
      </c>
      <c r="D161" s="122">
        <f>原単位!AS20</f>
        <v>863</v>
      </c>
      <c r="E161" s="45"/>
      <c r="F161" s="138">
        <f t="shared" si="21"/>
        <v>0</v>
      </c>
      <c r="G161" s="45"/>
      <c r="H161" s="45"/>
      <c r="I161" s="45"/>
    </row>
    <row r="162" spans="2:16">
      <c r="B162" s="45" t="s">
        <v>190</v>
      </c>
      <c r="C162" s="45">
        <f>IF(調査票!B161="○",1,0)</f>
        <v>0</v>
      </c>
      <c r="D162" s="122">
        <f>原単位!AU20</f>
        <v>36</v>
      </c>
      <c r="E162" s="45"/>
      <c r="F162" s="138">
        <f t="shared" si="21"/>
        <v>0</v>
      </c>
      <c r="G162" s="45"/>
      <c r="H162" s="45"/>
      <c r="I162" s="45"/>
    </row>
    <row r="163" spans="2:16">
      <c r="B163" s="45" t="s">
        <v>191</v>
      </c>
      <c r="C163" s="45">
        <f>IF(調査票!B162="○",1,0)</f>
        <v>0</v>
      </c>
      <c r="D163" s="122">
        <f>原単位!AW20</f>
        <v>2211</v>
      </c>
      <c r="E163" s="45"/>
      <c r="F163" s="138">
        <f t="shared" si="21"/>
        <v>0</v>
      </c>
      <c r="G163" s="45"/>
      <c r="H163" s="45"/>
      <c r="I163" s="45"/>
    </row>
    <row r="164" spans="2:16">
      <c r="B164" s="45" t="s">
        <v>192</v>
      </c>
      <c r="C164" s="45">
        <f>IF(調査票!B163="○",1,0)</f>
        <v>0</v>
      </c>
      <c r="D164" s="122">
        <f>原単位!AX20</f>
        <v>189</v>
      </c>
      <c r="E164" s="45"/>
      <c r="F164" s="138">
        <f t="shared" si="21"/>
        <v>0</v>
      </c>
      <c r="G164" s="45"/>
      <c r="H164" s="45"/>
      <c r="I164" s="45"/>
    </row>
    <row r="165" spans="2:16">
      <c r="B165" s="45" t="s">
        <v>193</v>
      </c>
      <c r="C165" s="45">
        <f>IF(調査票!B164="○",1,0)</f>
        <v>0</v>
      </c>
      <c r="D165" s="122">
        <f>原単位!AY20</f>
        <v>20</v>
      </c>
      <c r="E165" s="45"/>
      <c r="F165" s="138">
        <f t="shared" si="21"/>
        <v>0</v>
      </c>
      <c r="G165" s="45"/>
      <c r="H165" s="45"/>
      <c r="I165" s="45"/>
    </row>
    <row r="166" spans="2:16">
      <c r="B166" s="45" t="s">
        <v>194</v>
      </c>
      <c r="C166" s="45">
        <f>IF(調査票!B165="○",1,0)</f>
        <v>0</v>
      </c>
      <c r="D166" s="122">
        <f>原単位!BA20</f>
        <v>2</v>
      </c>
      <c r="E166" s="45"/>
      <c r="F166" s="138">
        <f t="shared" si="21"/>
        <v>0</v>
      </c>
      <c r="G166" s="45"/>
      <c r="H166" s="45"/>
      <c r="I166" s="45"/>
    </row>
    <row r="167" spans="2:16">
      <c r="B167" s="45" t="s">
        <v>195</v>
      </c>
      <c r="C167" s="45">
        <f>IF(調査票!B166="○",1,0)</f>
        <v>0</v>
      </c>
      <c r="D167" s="122">
        <f>原単位!BC20</f>
        <v>376</v>
      </c>
      <c r="E167" s="45"/>
      <c r="F167" s="138">
        <f t="shared" si="21"/>
        <v>0</v>
      </c>
      <c r="G167" s="45"/>
      <c r="H167" s="45"/>
      <c r="I167" s="45"/>
    </row>
    <row r="168" spans="2:16">
      <c r="B168" s="45" t="s">
        <v>197</v>
      </c>
      <c r="C168" s="45">
        <f>IF(調査票!B167="○",1,0)</f>
        <v>0</v>
      </c>
      <c r="D168" s="122">
        <f>原単位!BH20</f>
        <v>14</v>
      </c>
      <c r="E168" s="45"/>
      <c r="F168" s="138">
        <f t="shared" si="21"/>
        <v>0</v>
      </c>
      <c r="G168" s="45"/>
      <c r="H168" s="45"/>
      <c r="I168" s="45"/>
    </row>
    <row r="169" spans="2:16" ht="12" thickBot="1">
      <c r="F169" s="139">
        <f>SUM(F136:F168)</f>
        <v>0</v>
      </c>
    </row>
    <row r="170" spans="2:16" ht="12" thickBot="1">
      <c r="N170" s="136" t="s">
        <v>876</v>
      </c>
      <c r="O170" s="140">
        <f>F169</f>
        <v>0</v>
      </c>
      <c r="P170" s="39" t="s">
        <v>678</v>
      </c>
    </row>
    <row r="171" spans="2:16">
      <c r="B171" s="662" t="s">
        <v>666</v>
      </c>
      <c r="C171" s="662"/>
      <c r="D171" s="662"/>
      <c r="E171" s="662"/>
      <c r="F171" s="662"/>
      <c r="G171" s="662"/>
      <c r="H171" s="662"/>
      <c r="I171" s="662"/>
    </row>
    <row r="172" spans="2:16">
      <c r="B172" s="39" t="s">
        <v>733</v>
      </c>
    </row>
    <row r="173" spans="2:16">
      <c r="B173" s="45" t="s">
        <v>228</v>
      </c>
      <c r="C173" s="45"/>
      <c r="D173" s="45" t="s">
        <v>704</v>
      </c>
      <c r="E173" s="45" t="s">
        <v>705</v>
      </c>
      <c r="F173" s="45" t="s">
        <v>706</v>
      </c>
      <c r="G173" s="116" t="s">
        <v>707</v>
      </c>
      <c r="H173" s="45"/>
      <c r="I173" s="45"/>
    </row>
    <row r="174" spans="2:16">
      <c r="B174" s="50" t="s">
        <v>614</v>
      </c>
      <c r="C174" s="45"/>
      <c r="D174" s="45">
        <f>その他の取組!K55</f>
        <v>0</v>
      </c>
      <c r="E174" s="45">
        <f>その他の取組!K134</f>
        <v>0</v>
      </c>
      <c r="F174" s="45">
        <f>その他の取組!K213</f>
        <v>0</v>
      </c>
      <c r="G174" s="45">
        <f t="shared" ref="G174:G179" si="22">SUM(D174:F174)</f>
        <v>0</v>
      </c>
      <c r="H174" s="45"/>
      <c r="I174" s="45"/>
    </row>
    <row r="175" spans="2:16">
      <c r="B175" s="50" t="s">
        <v>615</v>
      </c>
      <c r="C175" s="45"/>
      <c r="D175" s="45">
        <f>その他の取組!K57</f>
        <v>0</v>
      </c>
      <c r="E175" s="45">
        <f>その他の取組!K136</f>
        <v>0</v>
      </c>
      <c r="F175" s="45">
        <f>その他の取組!K215</f>
        <v>0</v>
      </c>
      <c r="G175" s="45">
        <f t="shared" si="22"/>
        <v>0</v>
      </c>
      <c r="H175" s="45"/>
      <c r="I175" s="45"/>
    </row>
    <row r="176" spans="2:16">
      <c r="B176" s="50" t="s">
        <v>616</v>
      </c>
      <c r="C176" s="45"/>
      <c r="D176" s="45">
        <f>その他の取組!K59</f>
        <v>0</v>
      </c>
      <c r="E176" s="45">
        <f>その他の取組!K138</f>
        <v>0</v>
      </c>
      <c r="F176" s="45">
        <f>その他の取組!K217</f>
        <v>0</v>
      </c>
      <c r="G176" s="45">
        <f t="shared" si="22"/>
        <v>0</v>
      </c>
      <c r="H176" s="45"/>
      <c r="I176" s="45"/>
    </row>
    <row r="177" spans="2:16">
      <c r="B177" s="50" t="s">
        <v>617</v>
      </c>
      <c r="C177" s="45"/>
      <c r="D177" s="45">
        <f>その他の取組!K61</f>
        <v>0</v>
      </c>
      <c r="E177" s="45">
        <f>その他の取組!K140</f>
        <v>0</v>
      </c>
      <c r="F177" s="45">
        <f>その他の取組!K219</f>
        <v>0</v>
      </c>
      <c r="G177" s="45">
        <f t="shared" si="22"/>
        <v>0</v>
      </c>
      <c r="H177" s="45"/>
      <c r="I177" s="45"/>
    </row>
    <row r="178" spans="2:16">
      <c r="B178" s="50" t="s">
        <v>618</v>
      </c>
      <c r="C178" s="45"/>
      <c r="D178" s="45">
        <f>その他の取組!K63</f>
        <v>0</v>
      </c>
      <c r="E178" s="45">
        <f>その他の取組!K142</f>
        <v>0</v>
      </c>
      <c r="F178" s="45">
        <f>その他の取組!K221</f>
        <v>0</v>
      </c>
      <c r="G178" s="45">
        <f t="shared" si="22"/>
        <v>0</v>
      </c>
      <c r="H178" s="45"/>
      <c r="I178" s="45"/>
    </row>
    <row r="179" spans="2:16">
      <c r="B179" s="50" t="s">
        <v>619</v>
      </c>
      <c r="C179" s="45"/>
      <c r="D179" s="45">
        <f>その他の取組!K65</f>
        <v>0</v>
      </c>
      <c r="E179" s="45">
        <f>その他の取組!K144</f>
        <v>0</v>
      </c>
      <c r="F179" s="45">
        <f>その他の取組!K223</f>
        <v>0</v>
      </c>
      <c r="G179" s="45">
        <f t="shared" si="22"/>
        <v>0</v>
      </c>
      <c r="H179" s="45"/>
      <c r="I179" s="45"/>
    </row>
    <row r="180" spans="2:16">
      <c r="F180" s="123" t="s">
        <v>741</v>
      </c>
      <c r="G180" s="39">
        <f>SUM(G174:G179)</f>
        <v>0</v>
      </c>
      <c r="N180" s="123" t="s">
        <v>875</v>
      </c>
      <c r="O180" s="122">
        <f>G180</f>
        <v>0</v>
      </c>
      <c r="P180" s="118"/>
    </row>
    <row r="181" spans="2:16">
      <c r="B181" s="39" t="s">
        <v>734</v>
      </c>
      <c r="K181" s="39" t="s">
        <v>737</v>
      </c>
    </row>
    <row r="182" spans="2:16" s="120" customFormat="1">
      <c r="B182" s="116" t="s">
        <v>92</v>
      </c>
      <c r="C182" s="116" t="s">
        <v>637</v>
      </c>
      <c r="D182" s="116" t="s">
        <v>738</v>
      </c>
      <c r="E182" s="116" t="s">
        <v>610</v>
      </c>
      <c r="F182" s="116" t="s">
        <v>735</v>
      </c>
      <c r="G182" s="115" t="s">
        <v>638</v>
      </c>
      <c r="H182" s="116" t="s">
        <v>639</v>
      </c>
      <c r="I182" s="115" t="s">
        <v>611</v>
      </c>
      <c r="K182" s="115" t="s">
        <v>742</v>
      </c>
      <c r="L182" s="115" t="s">
        <v>743</v>
      </c>
      <c r="M182" s="115" t="s">
        <v>744</v>
      </c>
      <c r="N182" s="115" t="s">
        <v>671</v>
      </c>
      <c r="O182" s="115" t="s">
        <v>740</v>
      </c>
    </row>
    <row r="183" spans="2:16">
      <c r="B183" s="45" t="s">
        <v>130</v>
      </c>
      <c r="C183" s="131">
        <f>建設機械燃費!G50</f>
        <v>16</v>
      </c>
      <c r="D183" s="45">
        <f>調査票!J177</f>
        <v>0</v>
      </c>
      <c r="E183" s="116" t="s">
        <v>610</v>
      </c>
      <c r="F183" s="45">
        <f>調査票!J178</f>
        <v>0</v>
      </c>
      <c r="G183" s="45">
        <f>建設機械燃費!H50</f>
        <v>6.25E-2</v>
      </c>
      <c r="H183" s="117">
        <f>D183*F183*G183</f>
        <v>0</v>
      </c>
      <c r="I183" s="45" t="s">
        <v>173</v>
      </c>
      <c r="K183" s="117">
        <f>H183</f>
        <v>0</v>
      </c>
      <c r="L183" s="141" t="str">
        <f>IF(ISBLANK(調査票!$B$11),"-",30/(調査票!$F$11-調査票!$F$14))</f>
        <v>-</v>
      </c>
      <c r="M183" s="117" t="str">
        <f>IF(L183="-","-",K183*L183)</f>
        <v>-</v>
      </c>
      <c r="N183" s="45">
        <f>CO2排出係数!$D$6</f>
        <v>2.3199999999999998</v>
      </c>
      <c r="O183" s="142" t="str">
        <f>IF(L183="-","0",M183*N183)</f>
        <v>0</v>
      </c>
    </row>
    <row r="185" spans="2:16">
      <c r="B185" s="39" t="s">
        <v>739</v>
      </c>
      <c r="K185" s="39" t="s">
        <v>737</v>
      </c>
    </row>
    <row r="186" spans="2:16">
      <c r="B186" s="116" t="s">
        <v>92</v>
      </c>
      <c r="C186" s="116" t="s">
        <v>637</v>
      </c>
      <c r="D186" s="116" t="s">
        <v>738</v>
      </c>
      <c r="E186" s="116" t="s">
        <v>610</v>
      </c>
      <c r="F186" s="116" t="s">
        <v>735</v>
      </c>
      <c r="G186" s="115" t="s">
        <v>638</v>
      </c>
      <c r="H186" s="116" t="s">
        <v>639</v>
      </c>
      <c r="I186" s="115" t="s">
        <v>611</v>
      </c>
      <c r="K186" s="115" t="s">
        <v>742</v>
      </c>
      <c r="L186" s="115" t="s">
        <v>743</v>
      </c>
      <c r="M186" s="115" t="s">
        <v>744</v>
      </c>
      <c r="N186" s="115" t="s">
        <v>671</v>
      </c>
      <c r="O186" s="115" t="s">
        <v>740</v>
      </c>
    </row>
    <row r="187" spans="2:16">
      <c r="B187" s="45" t="s">
        <v>130</v>
      </c>
      <c r="C187" s="131">
        <f>建設機械燃費!G50</f>
        <v>16</v>
      </c>
      <c r="D187" s="45">
        <f>調査票!J182</f>
        <v>0</v>
      </c>
      <c r="E187" s="116" t="s">
        <v>610</v>
      </c>
      <c r="F187" s="45">
        <f>調査票!J183</f>
        <v>0</v>
      </c>
      <c r="G187" s="45">
        <f>建設機械燃費!H50</f>
        <v>6.25E-2</v>
      </c>
      <c r="H187" s="117">
        <f>D187*F187*G187</f>
        <v>0</v>
      </c>
      <c r="I187" s="45" t="s">
        <v>173</v>
      </c>
      <c r="K187" s="117">
        <f>H187</f>
        <v>0</v>
      </c>
      <c r="L187" s="141" t="str">
        <f>IF(ISBLANK(調査票!$B$11),"-",30/(調査票!$F$11-調査票!$F$14))</f>
        <v>-</v>
      </c>
      <c r="M187" s="117" t="str">
        <f>IF(L187="-","-",K187*L187)</f>
        <v>-</v>
      </c>
      <c r="N187" s="45">
        <f>CO2排出係数!$D$6</f>
        <v>2.3199999999999998</v>
      </c>
      <c r="O187" s="142" t="str">
        <f>IF(L187="-","0",M187*N187)</f>
        <v>0</v>
      </c>
    </row>
    <row r="188" spans="2:16" ht="12" thickBot="1"/>
    <row r="189" spans="2:16" ht="12" thickBot="1">
      <c r="N189" s="136" t="s">
        <v>876</v>
      </c>
      <c r="O189" s="124">
        <f>O180+O183+O187</f>
        <v>0</v>
      </c>
      <c r="P189" s="39" t="s">
        <v>678</v>
      </c>
    </row>
  </sheetData>
  <mergeCells count="9">
    <mergeCell ref="B2:I2"/>
    <mergeCell ref="B22:I22"/>
    <mergeCell ref="B171:I171"/>
    <mergeCell ref="B38:I38"/>
    <mergeCell ref="B70:I70"/>
    <mergeCell ref="B133:I133"/>
    <mergeCell ref="B114:I114"/>
    <mergeCell ref="B55:I55"/>
    <mergeCell ref="B64:I64"/>
  </mergeCells>
  <phoneticPr fontId="16"/>
  <pageMargins left="0.7" right="0.7" top="0.75" bottom="0.75" header="0.3" footer="0.3"/>
  <pageSetup paperSize="8" orientation="landscape" r:id="rId1"/>
  <rowBreaks count="2" manualBreakCount="2">
    <brk id="69" min="1" max="15" man="1"/>
    <brk id="132" min="1" max="15"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表紙</vt:lpstr>
      <vt:lpstr>記入要領</vt:lpstr>
      <vt:lpstr>記入例①</vt:lpstr>
      <vt:lpstr>記入例②</vt:lpstr>
      <vt:lpstr>調査票</vt:lpstr>
      <vt:lpstr>その他の取組</vt:lpstr>
      <vt:lpstr>エラーﾁｪｯｸ</vt:lpstr>
      <vt:lpstr>入力リスト</vt:lpstr>
      <vt:lpstr>計算シート</vt:lpstr>
      <vt:lpstr>建設機械燃費</vt:lpstr>
      <vt:lpstr>ICT施工効率</vt:lpstr>
      <vt:lpstr>原単位</vt:lpstr>
      <vt:lpstr>CO2排出係数</vt:lpstr>
      <vt:lpstr>エラーﾁｪｯｸ!Print_Area</vt:lpstr>
      <vt:lpstr>その他の取組!Print_Area</vt:lpstr>
      <vt:lpstr>記入要領!Print_Area</vt:lpstr>
      <vt:lpstr>記入例①!Print_Area</vt:lpstr>
      <vt:lpstr>記入例②!Print_Area</vt:lpstr>
      <vt:lpstr>計算シート!Print_Area</vt:lpstr>
      <vt:lpstr>建設機械燃費!Print_Area</vt:lpstr>
      <vt:lpstr>原単位!Print_Area</vt:lpstr>
      <vt:lpstr>調査票!Print_Area</vt:lpstr>
      <vt:lpstr>表紙!Print_Area</vt:lpstr>
      <vt:lpstr>PSコンクリート</vt:lpstr>
      <vt:lpstr>グラウト</vt:lpstr>
      <vt:lpstr>さく井</vt:lpstr>
      <vt:lpstr>しゅんせつ</vt:lpstr>
      <vt:lpstr>その他</vt:lpstr>
      <vt:lpstr>維持</vt:lpstr>
      <vt:lpstr>一般土木</vt:lpstr>
      <vt:lpstr>管</vt:lpstr>
      <vt:lpstr>機械装置</vt:lpstr>
      <vt:lpstr>建築</vt:lpstr>
      <vt:lpstr>鋼橋上部</vt:lpstr>
      <vt:lpstr>造園</vt:lpstr>
      <vt:lpstr>電気</vt:lpstr>
      <vt:lpstr>塗装</vt:lpstr>
      <vt:lpstr>舗装</vt:lpstr>
      <vt:lpstr>防水加工</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2021-05-14T07:03:33Z</cp:lastPrinted>
  <dcterms:created xsi:type="dcterms:W3CDTF">2021-02-22T02:12:10Z</dcterms:created>
  <dcterms:modified xsi:type="dcterms:W3CDTF">2021-05-14T07:07:07Z</dcterms:modified>
  <cp:category/>
</cp:coreProperties>
</file>